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embeddings/oleObject6.bin" ContentType="application/vnd.openxmlformats-officedocument.oleObject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embeddings/oleObject7.bin" ContentType="application/vnd.openxmlformats-officedocument.oleObject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embeddings/oleObject8.bin" ContentType="application/vnd.openxmlformats-officedocument.oleObject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embeddings/oleObject9.bin" ContentType="application/vnd.openxmlformats-officedocument.oleObject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Ward\00-Group\DP\HAT\draft\Format\Final Version\original upload files\"/>
    </mc:Choice>
  </mc:AlternateContent>
  <bookViews>
    <workbookView xWindow="-105" yWindow="-105" windowWidth="19425" windowHeight="10305" firstSheet="2" activeTab="8"/>
  </bookViews>
  <sheets>
    <sheet name="substrate 2" sheetId="1" r:id="rId1"/>
    <sheet name="substrate 1" sheetId="2" r:id="rId2"/>
    <sheet name="substrate 8" sheetId="3" r:id="rId3"/>
    <sheet name="substrate 9" sheetId="4" r:id="rId4"/>
    <sheet name="substrate 10" sheetId="5" r:id="rId5"/>
    <sheet name="substrate 11" sheetId="6" r:id="rId6"/>
    <sheet name="substrate 12" sheetId="7" r:id="rId7"/>
    <sheet name="substrate 13" sheetId="8" r:id="rId8"/>
    <sheet name="substrate 14" sheetId="9" r:id="rId9"/>
  </sheets>
  <externalReferences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9" l="1"/>
  <c r="G28" i="9"/>
  <c r="H28" i="9" s="1"/>
  <c r="F28" i="9"/>
  <c r="I27" i="9"/>
  <c r="F27" i="9"/>
  <c r="G27" i="9" s="1"/>
  <c r="H27" i="9" s="1"/>
  <c r="I30" i="8"/>
  <c r="F30" i="8"/>
  <c r="G30" i="8" s="1"/>
  <c r="H30" i="8" s="1"/>
  <c r="I29" i="8"/>
  <c r="F29" i="8"/>
  <c r="G29" i="8" s="1"/>
  <c r="H29" i="8" s="1"/>
  <c r="G32" i="7"/>
  <c r="F32" i="7"/>
  <c r="G31" i="7"/>
  <c r="F31" i="7"/>
  <c r="I28" i="6"/>
  <c r="F28" i="6"/>
  <c r="G28" i="6" s="1"/>
  <c r="H28" i="6" s="1"/>
  <c r="I27" i="6"/>
  <c r="F27" i="6"/>
  <c r="G27" i="6" s="1"/>
  <c r="H27" i="6" s="1"/>
  <c r="I31" i="5"/>
  <c r="G31" i="5"/>
  <c r="H31" i="5" s="1"/>
  <c r="F31" i="5"/>
  <c r="I30" i="5"/>
  <c r="F30" i="5"/>
  <c r="G30" i="5" s="1"/>
  <c r="H30" i="5" s="1"/>
  <c r="I32" i="4"/>
  <c r="G32" i="4"/>
  <c r="H32" i="4" s="1"/>
  <c r="F32" i="4"/>
  <c r="I31" i="4"/>
  <c r="F31" i="4"/>
  <c r="G31" i="4" s="1"/>
  <c r="H31" i="4" s="1"/>
  <c r="F24" i="9"/>
  <c r="G24" i="9" s="1"/>
  <c r="H24" i="9" s="1"/>
  <c r="I24" i="9"/>
  <c r="I23" i="9"/>
  <c r="F23" i="9"/>
  <c r="G23" i="9" s="1"/>
  <c r="H23" i="9" s="1"/>
  <c r="E12" i="9"/>
  <c r="F12" i="9" s="1"/>
  <c r="E11" i="9"/>
  <c r="F11" i="9" s="1"/>
  <c r="F10" i="9"/>
  <c r="E10" i="9"/>
  <c r="E9" i="9"/>
  <c r="F9" i="9" s="1"/>
  <c r="G9" i="9" s="1"/>
  <c r="F8" i="9"/>
  <c r="E8" i="9"/>
  <c r="F7" i="9"/>
  <c r="G7" i="9" s="1"/>
  <c r="E7" i="9"/>
  <c r="F6" i="9"/>
  <c r="G5" i="9" s="1"/>
  <c r="E6" i="9"/>
  <c r="F5" i="9"/>
  <c r="E5" i="9"/>
  <c r="F26" i="8"/>
  <c r="G26" i="8" s="1"/>
  <c r="H26" i="8" s="1"/>
  <c r="I26" i="8"/>
  <c r="I25" i="8"/>
  <c r="F25" i="8"/>
  <c r="G25" i="8" s="1"/>
  <c r="H25" i="8" s="1"/>
  <c r="E12" i="8"/>
  <c r="F12" i="8" s="1"/>
  <c r="E11" i="8"/>
  <c r="F11" i="8" s="1"/>
  <c r="G11" i="8" s="1"/>
  <c r="F10" i="8"/>
  <c r="E10" i="8"/>
  <c r="E9" i="8"/>
  <c r="F9" i="8" s="1"/>
  <c r="G9" i="8" s="1"/>
  <c r="E8" i="8"/>
  <c r="F8" i="8" s="1"/>
  <c r="F7" i="8"/>
  <c r="E7" i="8"/>
  <c r="F6" i="8"/>
  <c r="E6" i="8"/>
  <c r="E5" i="8"/>
  <c r="F5" i="8" s="1"/>
  <c r="G5" i="8" s="1"/>
  <c r="F28" i="7"/>
  <c r="G28" i="7"/>
  <c r="G27" i="7"/>
  <c r="F27" i="7"/>
  <c r="F14" i="7"/>
  <c r="E14" i="7"/>
  <c r="E13" i="7"/>
  <c r="F13" i="7" s="1"/>
  <c r="G13" i="7" s="1"/>
  <c r="F12" i="7"/>
  <c r="E12" i="7"/>
  <c r="F11" i="7"/>
  <c r="G11" i="7" s="1"/>
  <c r="E11" i="7"/>
  <c r="F10" i="7"/>
  <c r="E10" i="7"/>
  <c r="F9" i="7"/>
  <c r="G9" i="7" s="1"/>
  <c r="E9" i="7"/>
  <c r="E8" i="7"/>
  <c r="F8" i="7" s="1"/>
  <c r="F7" i="7"/>
  <c r="G7" i="7" s="1"/>
  <c r="E7" i="7"/>
  <c r="E6" i="7"/>
  <c r="F6" i="7" s="1"/>
  <c r="E5" i="7"/>
  <c r="F5" i="7" s="1"/>
  <c r="G5" i="7" s="1"/>
  <c r="I24" i="6"/>
  <c r="G24" i="6"/>
  <c r="H24" i="6" s="1"/>
  <c r="F24" i="6"/>
  <c r="I23" i="6"/>
  <c r="F23" i="6"/>
  <c r="G23" i="6" s="1"/>
  <c r="H23" i="6" s="1"/>
  <c r="E11" i="6"/>
  <c r="F11" i="6" s="1"/>
  <c r="E10" i="6"/>
  <c r="F10" i="6" s="1"/>
  <c r="G10" i="6" s="1"/>
  <c r="E9" i="6"/>
  <c r="F9" i="6" s="1"/>
  <c r="E8" i="6"/>
  <c r="F8" i="6" s="1"/>
  <c r="G8" i="6" s="1"/>
  <c r="F7" i="6"/>
  <c r="E7" i="6"/>
  <c r="E6" i="6"/>
  <c r="F6" i="6" s="1"/>
  <c r="G6" i="6" s="1"/>
  <c r="F5" i="6"/>
  <c r="E5" i="6"/>
  <c r="F4" i="6"/>
  <c r="G4" i="6" s="1"/>
  <c r="E4" i="6"/>
  <c r="F27" i="5"/>
  <c r="G27" i="5" s="1"/>
  <c r="H27" i="5" s="1"/>
  <c r="I27" i="5"/>
  <c r="I26" i="5"/>
  <c r="G26" i="5"/>
  <c r="H26" i="5" s="1"/>
  <c r="F26" i="5"/>
  <c r="E13" i="5"/>
  <c r="F13" i="5" s="1"/>
  <c r="E12" i="5"/>
  <c r="F12" i="5" s="1"/>
  <c r="G12" i="5" s="1"/>
  <c r="E11" i="5"/>
  <c r="F11" i="5" s="1"/>
  <c r="E10" i="5"/>
  <c r="F10" i="5" s="1"/>
  <c r="F9" i="5"/>
  <c r="E9" i="5"/>
  <c r="E8" i="5"/>
  <c r="F8" i="5" s="1"/>
  <c r="G8" i="5" s="1"/>
  <c r="F7" i="5"/>
  <c r="E7" i="5"/>
  <c r="F6" i="5"/>
  <c r="G6" i="5" s="1"/>
  <c r="E6" i="5"/>
  <c r="F5" i="5"/>
  <c r="E5" i="5"/>
  <c r="F4" i="5"/>
  <c r="G4" i="5" s="1"/>
  <c r="E4" i="5"/>
  <c r="I28" i="4"/>
  <c r="G28" i="4"/>
  <c r="H28" i="4" s="1"/>
  <c r="F28" i="4"/>
  <c r="I27" i="4"/>
  <c r="F27" i="4"/>
  <c r="G27" i="4" s="1"/>
  <c r="H27" i="4" s="1"/>
  <c r="E11" i="4"/>
  <c r="F11" i="4" s="1"/>
  <c r="E10" i="4"/>
  <c r="F10" i="4" s="1"/>
  <c r="G10" i="4" s="1"/>
  <c r="F9" i="4"/>
  <c r="E9" i="4"/>
  <c r="E8" i="4"/>
  <c r="F8" i="4" s="1"/>
  <c r="G8" i="4" s="1"/>
  <c r="E7" i="4"/>
  <c r="F7" i="4" s="1"/>
  <c r="F6" i="4"/>
  <c r="E6" i="4"/>
  <c r="F5" i="4"/>
  <c r="E5" i="4"/>
  <c r="E4" i="4"/>
  <c r="F4" i="4" s="1"/>
  <c r="G4" i="4" s="1"/>
  <c r="E13" i="3"/>
  <c r="F13" i="3" s="1"/>
  <c r="F12" i="3"/>
  <c r="E12" i="3"/>
  <c r="E11" i="3"/>
  <c r="F11" i="3" s="1"/>
  <c r="G10" i="3" s="1"/>
  <c r="F10" i="3"/>
  <c r="E10" i="3"/>
  <c r="E9" i="3"/>
  <c r="F9" i="3" s="1"/>
  <c r="E8" i="3"/>
  <c r="F8" i="3" s="1"/>
  <c r="G8" i="3" s="1"/>
  <c r="F7" i="3"/>
  <c r="E7" i="3"/>
  <c r="E6" i="3"/>
  <c r="F6" i="3" s="1"/>
  <c r="G6" i="3" s="1"/>
  <c r="E11" i="2"/>
  <c r="F11" i="2" s="1"/>
  <c r="E10" i="2"/>
  <c r="F10" i="2" s="1"/>
  <c r="G10" i="2" s="1"/>
  <c r="F9" i="2"/>
  <c r="E9" i="2"/>
  <c r="E8" i="2"/>
  <c r="F8" i="2" s="1"/>
  <c r="G8" i="2" s="1"/>
  <c r="E7" i="2"/>
  <c r="F7" i="2" s="1"/>
  <c r="F6" i="2"/>
  <c r="E6" i="2"/>
  <c r="F5" i="2"/>
  <c r="E5" i="2"/>
  <c r="E4" i="2"/>
  <c r="F4" i="2" s="1"/>
  <c r="G4" i="2" s="1"/>
  <c r="E53" i="1"/>
  <c r="F53" i="1" s="1"/>
  <c r="F52" i="1"/>
  <c r="E52" i="1"/>
  <c r="E51" i="1"/>
  <c r="F51" i="1" s="1"/>
  <c r="F50" i="1"/>
  <c r="E50" i="1"/>
  <c r="E49" i="1"/>
  <c r="F49" i="1" s="1"/>
  <c r="E48" i="1"/>
  <c r="F48" i="1" s="1"/>
  <c r="F47" i="1"/>
  <c r="E47" i="1"/>
  <c r="E46" i="1"/>
  <c r="F46" i="1" s="1"/>
  <c r="G46" i="1" s="1"/>
  <c r="I38" i="1"/>
  <c r="H38" i="1"/>
  <c r="A32" i="1"/>
  <c r="A31" i="1"/>
  <c r="A30" i="1"/>
  <c r="A29" i="1"/>
  <c r="A28" i="1"/>
  <c r="A27" i="1"/>
  <c r="E14" i="1"/>
  <c r="F14" i="1" s="1"/>
  <c r="F13" i="1"/>
  <c r="G13" i="1" s="1"/>
  <c r="E13" i="1"/>
  <c r="E12" i="1"/>
  <c r="F12" i="1" s="1"/>
  <c r="E11" i="1"/>
  <c r="F11" i="1" s="1"/>
  <c r="G11" i="1" s="1"/>
  <c r="E10" i="1"/>
  <c r="F10" i="1" s="1"/>
  <c r="F9" i="1"/>
  <c r="E9" i="1"/>
  <c r="F8" i="1"/>
  <c r="E8" i="1"/>
  <c r="E7" i="1"/>
  <c r="F7" i="1" s="1"/>
  <c r="G7" i="1" s="1"/>
  <c r="E6" i="1"/>
  <c r="F6" i="1" s="1"/>
  <c r="F5" i="1"/>
  <c r="G5" i="1" s="1"/>
  <c r="E5" i="1"/>
  <c r="E4" i="1"/>
  <c r="F4" i="1" s="1"/>
  <c r="E3" i="1"/>
  <c r="F3" i="1" s="1"/>
  <c r="G3" i="1" s="1"/>
  <c r="G11" i="9" l="1"/>
  <c r="G7" i="8"/>
  <c r="G10" i="5"/>
  <c r="G6" i="4"/>
  <c r="G12" i="3"/>
  <c r="G6" i="2"/>
  <c r="G48" i="1"/>
  <c r="G52" i="1"/>
  <c r="G50" i="1"/>
  <c r="G9" i="1"/>
</calcChain>
</file>

<file path=xl/sharedStrings.xml><?xml version="1.0" encoding="utf-8"?>
<sst xmlns="http://schemas.openxmlformats.org/spreadsheetml/2006/main" count="240" uniqueCount="92">
  <si>
    <t>100 1</t>
    <phoneticPr fontId="1" type="noConversion"/>
  </si>
  <si>
    <t>100 2</t>
    <phoneticPr fontId="1" type="noConversion"/>
  </si>
  <si>
    <t xml:space="preserve"> 75 1</t>
    <phoneticPr fontId="1" type="noConversion"/>
  </si>
  <si>
    <t>75 2</t>
    <phoneticPr fontId="1" type="noConversion"/>
  </si>
  <si>
    <t>50 1</t>
    <phoneticPr fontId="1" type="noConversion"/>
  </si>
  <si>
    <t>50 2</t>
    <phoneticPr fontId="1" type="noConversion"/>
  </si>
  <si>
    <t>20 1</t>
    <phoneticPr fontId="1" type="noConversion"/>
  </si>
  <si>
    <t>20 2</t>
    <phoneticPr fontId="1" type="noConversion"/>
  </si>
  <si>
    <t>10 1</t>
    <phoneticPr fontId="1" type="noConversion"/>
  </si>
  <si>
    <t>10 2</t>
    <phoneticPr fontId="1" type="noConversion"/>
  </si>
  <si>
    <t>5 1</t>
    <phoneticPr fontId="1" type="noConversion"/>
  </si>
  <si>
    <t>5 2</t>
    <phoneticPr fontId="1" type="noConversion"/>
  </si>
  <si>
    <t>the concentration of pd was recalculated by NMR (for supposed 1:1 ratio, the NMR showed 1:1.32 pd:ITSD)</t>
    <phoneticPr fontId="1" type="noConversion"/>
  </si>
  <si>
    <t>after calculation, the data is like the following:</t>
    <phoneticPr fontId="1" type="noConversion"/>
  </si>
  <si>
    <t>catalytic data</t>
    <phoneticPr fontId="1" type="noConversion"/>
  </si>
  <si>
    <t>record number</t>
    <phoneticPr fontId="1" type="noConversion"/>
  </si>
  <si>
    <t>Cdp-20220711-8</t>
    <phoneticPr fontId="1" type="noConversion"/>
  </si>
  <si>
    <t xml:space="preserve">ITSD </t>
    <phoneticPr fontId="1" type="noConversion"/>
  </si>
  <si>
    <t>Pd peak1</t>
    <phoneticPr fontId="1" type="noConversion"/>
  </si>
  <si>
    <t>Pd Peak2</t>
    <phoneticPr fontId="1" type="noConversion"/>
  </si>
  <si>
    <t>yield</t>
    <phoneticPr fontId="1" type="noConversion"/>
  </si>
  <si>
    <t>ee</t>
    <phoneticPr fontId="1" type="noConversion"/>
  </si>
  <si>
    <t>yield%</t>
    <phoneticPr fontId="1" type="noConversion"/>
  </si>
  <si>
    <t>ee%</t>
    <phoneticPr fontId="1" type="noConversion"/>
  </si>
  <si>
    <t>GC separation condition:</t>
    <phoneticPr fontId="1" type="noConversion"/>
  </si>
  <si>
    <t>Chiral SFC separation conditions: Chiralpak IG, 4.6 x 250 mm; isocratic, 3% iPrOH in CO2, 2.5 mL/min, 230 nm; retention time: 5.87 min, 6.48 min.</t>
    <phoneticPr fontId="1" type="noConversion"/>
  </si>
  <si>
    <t>SFC separation condition:</t>
    <phoneticPr fontId="1" type="noConversion"/>
  </si>
  <si>
    <t>Chiral GC separation conditions: CHIRALDEX G-TA, 50 m x 0.25 mm x 0.12 μm film thickness, gradient method, split ratio = 20/1, temperature program: 140 °C (28 min)–20 °C/min–180 °C (3 min); 24.51 min, 25.22 min.</t>
    <phoneticPr fontId="1" type="noConversion"/>
  </si>
  <si>
    <t>Chiral GC separation conditions: CHIRALDEX G-TA, 50 m x 0.25 mm x 0.12 μm film thickness, gradient method, split ratio = 20/1, temperature program: 140 °C (28 min)–20 °C/min–180 °C (3 min)</t>
  </si>
  <si>
    <t>Chiral GC separation conditions: CHIRALDEX G-TA, 50 m x 0.25 mm x 0.12 μm film thickness, gradient method, split ratio = 20/1, temperature program = 140 °C (28 min)–20 °C/min–180 °C (3 min); retention time: 20.813 min, 21.294 min.</t>
  </si>
  <si>
    <r>
      <t xml:space="preserve">Chiral SFC separation conditions: Chiralpak IH, 4.6 x 250 mm; isocratic, 10% </t>
    </r>
    <r>
      <rPr>
        <i/>
        <vertAlign val="superscript"/>
        <sz val="11"/>
        <color rgb="FF000000"/>
        <rFont val="Times New Roman"/>
        <family val="1"/>
      </rPr>
      <t>i</t>
    </r>
    <r>
      <rPr>
        <sz val="11"/>
        <color rgb="FF000000"/>
        <rFont val="Times New Roman"/>
        <family val="1"/>
      </rPr>
      <t>PrOH in CO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, 2.5 mL/min, 230 nm; retention time: 7.37 min, 8.09 min.</t>
    </r>
  </si>
  <si>
    <t>300123-4</t>
  </si>
  <si>
    <t>110922-6</t>
  </si>
  <si>
    <t>ITSD</t>
    <phoneticPr fontId="1" type="noConversion"/>
  </si>
  <si>
    <t>Pd Peak 1</t>
    <phoneticPr fontId="1" type="noConversion"/>
  </si>
  <si>
    <t>Pd Peak 2</t>
    <phoneticPr fontId="1" type="noConversion"/>
  </si>
  <si>
    <t>去对称化还原产物全碳-CH2CH2OAc</t>
    <phoneticPr fontId="1" type="noConversion"/>
  </si>
  <si>
    <t>condition: cdp-IH-10min-10isopropanol-2-5mL 230nm</t>
    <phoneticPr fontId="1" type="noConversion"/>
  </si>
  <si>
    <t>80 1</t>
    <phoneticPr fontId="1" type="noConversion"/>
  </si>
  <si>
    <t>80 2</t>
    <phoneticPr fontId="1" type="noConversion"/>
  </si>
  <si>
    <t>64 1</t>
    <phoneticPr fontId="1" type="noConversion"/>
  </si>
  <si>
    <t>64 2</t>
    <phoneticPr fontId="1" type="noConversion"/>
  </si>
  <si>
    <t>48 1</t>
    <phoneticPr fontId="1" type="noConversion"/>
  </si>
  <si>
    <t>48 2</t>
    <phoneticPr fontId="1" type="noConversion"/>
  </si>
  <si>
    <t>32 1</t>
    <phoneticPr fontId="1" type="noConversion"/>
  </si>
  <si>
    <t>32 2</t>
    <phoneticPr fontId="1" type="noConversion"/>
  </si>
  <si>
    <t>16 1</t>
    <phoneticPr fontId="1" type="noConversion"/>
  </si>
  <si>
    <t>16 2</t>
    <phoneticPr fontId="1" type="noConversion"/>
  </si>
  <si>
    <t>170523-2</t>
  </si>
  <si>
    <t>170523-3</t>
  </si>
  <si>
    <t>chSav*_α16 S122V-K131H</t>
    <phoneticPr fontId="1" type="noConversion"/>
  </si>
  <si>
    <r>
      <t xml:space="preserve">Chiral SFC separation conditions: Chiralpak IH, 4.6 x 250 mm; isocratic, 10% </t>
    </r>
    <r>
      <rPr>
        <i/>
        <vertAlign val="superscript"/>
        <sz val="11"/>
        <color rgb="FF000000"/>
        <rFont val="Times New Roman"/>
        <family val="1"/>
      </rPr>
      <t>i</t>
    </r>
    <r>
      <rPr>
        <sz val="11"/>
        <color rgb="FF000000"/>
        <rFont val="Times New Roman"/>
        <family val="1"/>
      </rPr>
      <t>PrOH in CO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, 2.5 mL/min, 230 nm; retention time: 5.04 min, 6.48 min.</t>
    </r>
  </si>
  <si>
    <t>330123-4</t>
  </si>
  <si>
    <t>040223-D-2</t>
    <phoneticPr fontId="1" type="noConversion"/>
  </si>
  <si>
    <t>Pd Peak1</t>
    <phoneticPr fontId="1" type="noConversion"/>
  </si>
  <si>
    <t>yield %</t>
    <phoneticPr fontId="1" type="noConversion"/>
  </si>
  <si>
    <t>75 1</t>
    <phoneticPr fontId="1" type="noConversion"/>
  </si>
  <si>
    <t>60 1</t>
    <phoneticPr fontId="1" type="noConversion"/>
  </si>
  <si>
    <t>60 2</t>
    <phoneticPr fontId="1" type="noConversion"/>
  </si>
  <si>
    <t>45 1</t>
    <phoneticPr fontId="1" type="noConversion"/>
  </si>
  <si>
    <t>45 2</t>
    <phoneticPr fontId="1" type="noConversion"/>
  </si>
  <si>
    <t>30 1</t>
    <phoneticPr fontId="1" type="noConversion"/>
  </si>
  <si>
    <t>30 2</t>
    <phoneticPr fontId="1" type="noConversion"/>
  </si>
  <si>
    <t>15 1</t>
    <phoneticPr fontId="1" type="noConversion"/>
  </si>
  <si>
    <t>15 2</t>
    <phoneticPr fontId="1" type="noConversion"/>
  </si>
  <si>
    <t>Chiral SFC separation conditions: Chiralpak IA, 4.6 x 250 mm; isocratic, 3% iPrOH in CO2, 2.5 mL/min, 210 nm; retention time: 3.56 min, 3.91 min.</t>
    <phoneticPr fontId="1" type="noConversion"/>
  </si>
  <si>
    <t>250523-1</t>
    <phoneticPr fontId="1" type="noConversion"/>
  </si>
  <si>
    <t>250523-2</t>
  </si>
  <si>
    <r>
      <t>Chiral SFC separation conditions: Chiralpak IG, 4.6 x 250 mm; isocratic, 3% MeOH in CO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, 2.5 mL/min, 230 nm; retention time: 8.20 min, 9.24 min.</t>
    </r>
  </si>
  <si>
    <t>060223-B-2</t>
  </si>
  <si>
    <t>chSav*_α16 S122A-K131H</t>
    <phoneticPr fontId="1" type="noConversion"/>
  </si>
  <si>
    <t>060223-B-3</t>
  </si>
  <si>
    <r>
      <t>Chiral SFC separation conditions: Chiralpak IG, 4.6 x 250 mm; isocratic, 3% MeOH in CO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, 2.5 mL/min, 230 nm; retention time: 7.35 min, 8.25 min.</t>
    </r>
  </si>
  <si>
    <t>060223-D-2</t>
  </si>
  <si>
    <t>060223-D-3</t>
  </si>
  <si>
    <t>Pd peak2</t>
    <phoneticPr fontId="1" type="noConversion"/>
  </si>
  <si>
    <t>010124-1</t>
    <phoneticPr fontId="1" type="noConversion"/>
  </si>
  <si>
    <t>010124-2</t>
  </si>
  <si>
    <t>catalytic data 24h</t>
    <phoneticPr fontId="1" type="noConversion"/>
  </si>
  <si>
    <t>catalytic data 1h</t>
    <phoneticPr fontId="1" type="noConversion"/>
  </si>
  <si>
    <t>010124-3</t>
    <phoneticPr fontId="1" type="noConversion"/>
  </si>
  <si>
    <t>010124-4</t>
  </si>
  <si>
    <t>010124-5</t>
    <phoneticPr fontId="1" type="noConversion"/>
  </si>
  <si>
    <t>010124-6</t>
  </si>
  <si>
    <t>010124-7</t>
    <phoneticPr fontId="1" type="noConversion"/>
  </si>
  <si>
    <t>010124-8</t>
  </si>
  <si>
    <t>catalytic data 3h</t>
    <phoneticPr fontId="1" type="noConversion"/>
  </si>
  <si>
    <t>010124-9</t>
    <phoneticPr fontId="1" type="noConversion"/>
  </si>
  <si>
    <t>010124-10</t>
  </si>
  <si>
    <t>catalytic data 12h</t>
    <phoneticPr fontId="1" type="noConversion"/>
  </si>
  <si>
    <t>010124-11</t>
    <phoneticPr fontId="1" type="noConversion"/>
  </si>
  <si>
    <t>010124-12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</si>
</sst>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color rgb="FF000000"/>
      <name val="Times New Roman"/>
      <family val="1"/>
    </font>
    <font>
      <b/>
      <sz val="11"/>
      <color theme="4"/>
      <name val="Calibri"/>
      <family val="3"/>
      <charset val="134"/>
      <scheme val="minor"/>
    </font>
    <font>
      <i/>
      <vertAlign val="superscript"/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64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calibration curve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[1]Sheet1!$B$687:$B$692</c:f>
              <c:numCache>
                <c:formatCode>General</c:formatCode>
                <c:ptCount val="6"/>
                <c:pt idx="0">
                  <c:v>1.1377505569999999</c:v>
                </c:pt>
                <c:pt idx="1">
                  <c:v>0.81655341699999995</c:v>
                </c:pt>
                <c:pt idx="2">
                  <c:v>0.557072558</c:v>
                </c:pt>
                <c:pt idx="3">
                  <c:v>0.21793706299999999</c:v>
                </c:pt>
                <c:pt idx="4">
                  <c:v>0.116824054</c:v>
                </c:pt>
                <c:pt idx="5">
                  <c:v>6.3597085999999997E-2</c:v>
                </c:pt>
              </c:numCache>
            </c:numRef>
          </c:xVal>
          <c:yVal>
            <c:numRef>
              <c:f>[1]Sheet1!$A$687:$A$692</c:f>
              <c:numCache>
                <c:formatCode>General</c:formatCode>
                <c:ptCount val="6"/>
                <c:pt idx="0">
                  <c:v>84.8</c:v>
                </c:pt>
                <c:pt idx="1">
                  <c:v>63.6</c:v>
                </c:pt>
                <c:pt idx="2">
                  <c:v>42.4</c:v>
                </c:pt>
                <c:pt idx="3">
                  <c:v>16.96</c:v>
                </c:pt>
                <c:pt idx="4">
                  <c:v>8.48</c:v>
                </c:pt>
                <c:pt idx="5">
                  <c:v>4.24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2A-47B7-8BB5-C6FA12414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646255"/>
        <c:axId val="619639599"/>
      </c:scatterChart>
      <c:valAx>
        <c:axId val="61964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9639599"/>
        <c:crosses val="autoZero"/>
        <c:crossBetween val="midCat"/>
      </c:valAx>
      <c:valAx>
        <c:axId val="6196395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964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[1]Sheet1!$B$444:$B$448</c:f>
              <c:numCache>
                <c:formatCode>General</c:formatCode>
                <c:ptCount val="5"/>
                <c:pt idx="0">
                  <c:v>1.5018208555034032</c:v>
                </c:pt>
                <c:pt idx="1">
                  <c:v>1.1850700000000001</c:v>
                </c:pt>
                <c:pt idx="2">
                  <c:v>0.69827071373150296</c:v>
                </c:pt>
                <c:pt idx="3">
                  <c:v>0.28507978941380813</c:v>
                </c:pt>
                <c:pt idx="4">
                  <c:v>0.16079833620637562</c:v>
                </c:pt>
              </c:numCache>
            </c:numRef>
          </c:xVal>
          <c:yVal>
            <c:numRef>
              <c:f>[1]Sheet1!$A$444:$A$448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AD0-4054-A7CB-7D211DCA9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2AD0-4054-A7CB-7D211DCA9BE5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 for cyclization pd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[1]Sheet1!$B$597:$B$601</c:f>
              <c:numCache>
                <c:formatCode>General</c:formatCode>
                <c:ptCount val="5"/>
                <c:pt idx="0">
                  <c:v>1.66678927</c:v>
                </c:pt>
                <c:pt idx="1">
                  <c:v>1.26095</c:v>
                </c:pt>
                <c:pt idx="2">
                  <c:v>0.84441969400000005</c:v>
                </c:pt>
                <c:pt idx="3">
                  <c:v>0.33060053099999998</c:v>
                </c:pt>
                <c:pt idx="4">
                  <c:v>0.16803357299999999</c:v>
                </c:pt>
              </c:numCache>
            </c:numRef>
          </c:xVal>
          <c:yVal>
            <c:numRef>
              <c:f>[1]Sheet1!$A$597:$A$601</c:f>
              <c:numCache>
                <c:formatCode>General</c:formatCode>
                <c:ptCount val="5"/>
                <c:pt idx="0">
                  <c:v>106</c:v>
                </c:pt>
                <c:pt idx="1">
                  <c:v>80</c:v>
                </c:pt>
                <c:pt idx="2">
                  <c:v>53</c:v>
                </c:pt>
                <c:pt idx="3">
                  <c:v>21.2</c:v>
                </c:pt>
                <c:pt idx="4">
                  <c:v>10.6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2FA-4691-8D57-D9675C80E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2FA-4691-8D57-D9675C80EFC6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[1]Sheet1!$B$614:$B$618</c:f>
              <c:numCache>
                <c:formatCode>General</c:formatCode>
                <c:ptCount val="5"/>
                <c:pt idx="0">
                  <c:v>1.863318552</c:v>
                </c:pt>
                <c:pt idx="1">
                  <c:v>1.464</c:v>
                </c:pt>
                <c:pt idx="2">
                  <c:v>0.84540047799999996</c:v>
                </c:pt>
                <c:pt idx="3">
                  <c:v>0.36192368699999999</c:v>
                </c:pt>
                <c:pt idx="4">
                  <c:v>0.17428427299999999</c:v>
                </c:pt>
              </c:numCache>
            </c:numRef>
          </c:xVal>
          <c:yVal>
            <c:numRef>
              <c:f>[1]Sheet1!$A$614:$A$618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ED5-4696-AE5A-1D14FCDA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8ED5-4696-AE5A-1D14FCDA79DB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[1]Sheet1!$B$581:$B$585</c:f>
              <c:numCache>
                <c:formatCode>General</c:formatCode>
                <c:ptCount val="5"/>
                <c:pt idx="0">
                  <c:v>1.66678927</c:v>
                </c:pt>
                <c:pt idx="1">
                  <c:v>1.3366</c:v>
                </c:pt>
                <c:pt idx="2">
                  <c:v>0.84441969400000005</c:v>
                </c:pt>
                <c:pt idx="3">
                  <c:v>0.33060053099999998</c:v>
                </c:pt>
                <c:pt idx="4">
                  <c:v>0.16803357299999999</c:v>
                </c:pt>
              </c:numCache>
            </c:numRef>
          </c:xVal>
          <c:yVal>
            <c:numRef>
              <c:f>[1]Sheet1!$A$581:$A$585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D5-462C-82C6-469E63AF4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D0D5-462C-82C6-469E63AF4B4F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 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[1]Sheet1!$B$634:$B$638</c:f>
              <c:numCache>
                <c:formatCode>General</c:formatCode>
                <c:ptCount val="5"/>
                <c:pt idx="0">
                  <c:v>1.4112538750000001</c:v>
                </c:pt>
                <c:pt idx="1">
                  <c:v>1.1200000000000001</c:v>
                </c:pt>
                <c:pt idx="2">
                  <c:v>0.690153617</c:v>
                </c:pt>
                <c:pt idx="3">
                  <c:v>0.27086258200000002</c:v>
                </c:pt>
                <c:pt idx="4">
                  <c:v>0.145987537</c:v>
                </c:pt>
              </c:numCache>
            </c:numRef>
          </c:xVal>
          <c:yVal>
            <c:numRef>
              <c:f>[1]Sheet1!$A$634:$A$638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A0C-45A1-9634-399A92F52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BA0C-45A1-9634-399A92F5293C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[1]Sheet1!$B$1063:$B$1067</c:f>
              <c:numCache>
                <c:formatCode>General</c:formatCode>
                <c:ptCount val="5"/>
                <c:pt idx="0">
                  <c:v>1.101900887</c:v>
                </c:pt>
                <c:pt idx="1">
                  <c:v>0.837204473</c:v>
                </c:pt>
                <c:pt idx="2">
                  <c:v>0.65138158000000002</c:v>
                </c:pt>
                <c:pt idx="3">
                  <c:v>0.44755999699999999</c:v>
                </c:pt>
                <c:pt idx="4">
                  <c:v>0.22154316800000001</c:v>
                </c:pt>
              </c:numCache>
            </c:numRef>
          </c:xVal>
          <c:yVal>
            <c:numRef>
              <c:f>[1]Sheet1!$A$1063:$A$1067</c:f>
              <c:numCache>
                <c:formatCode>General</c:formatCode>
                <c:ptCount val="5"/>
                <c:pt idx="0">
                  <c:v>80</c:v>
                </c:pt>
                <c:pt idx="1">
                  <c:v>64</c:v>
                </c:pt>
                <c:pt idx="2">
                  <c:v>48</c:v>
                </c:pt>
                <c:pt idx="3">
                  <c:v>32</c:v>
                </c:pt>
                <c:pt idx="4">
                  <c:v>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26F-412C-A5E6-D72E80215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826F-412C-A5E6-D72E802158DD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[1]Sheet1!$B$544:$B$548</c:f>
              <c:numCache>
                <c:formatCode>General</c:formatCode>
                <c:ptCount val="5"/>
                <c:pt idx="0">
                  <c:v>1.3601759288213664</c:v>
                </c:pt>
                <c:pt idx="1">
                  <c:v>1.07619</c:v>
                </c:pt>
                <c:pt idx="2">
                  <c:v>0.64276650669226787</c:v>
                </c:pt>
                <c:pt idx="3">
                  <c:v>0.26390126558278426</c:v>
                </c:pt>
                <c:pt idx="4">
                  <c:v>0.13621508132804575</c:v>
                </c:pt>
              </c:numCache>
            </c:numRef>
          </c:xVal>
          <c:yVal>
            <c:numRef>
              <c:f>[1]Sheet1!$A$544:$A$548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F35-4D78-8E8F-C1C22E836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F35-4D78-8E8F-C1C22E836BD8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 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[1]Sheet1!$B$1084:$B$1088</c:f>
              <c:numCache>
                <c:formatCode>General</c:formatCode>
                <c:ptCount val="5"/>
                <c:pt idx="0">
                  <c:v>0.33983350499999998</c:v>
                </c:pt>
                <c:pt idx="1">
                  <c:v>0.25516505699999997</c:v>
                </c:pt>
                <c:pt idx="2">
                  <c:v>0.188722113</c:v>
                </c:pt>
                <c:pt idx="3">
                  <c:v>0.123922932</c:v>
                </c:pt>
                <c:pt idx="4">
                  <c:v>6.3153378999999996E-2</c:v>
                </c:pt>
              </c:numCache>
            </c:numRef>
          </c:xVal>
          <c:yVal>
            <c:numRef>
              <c:f>[1]Sheet1!$A$1084:$A$1088</c:f>
              <c:numCache>
                <c:formatCode>General</c:formatCode>
                <c:ptCount val="5"/>
                <c:pt idx="0">
                  <c:v>75</c:v>
                </c:pt>
                <c:pt idx="1">
                  <c:v>60</c:v>
                </c:pt>
                <c:pt idx="2">
                  <c:v>45</c:v>
                </c:pt>
                <c:pt idx="3">
                  <c:v>30</c:v>
                </c:pt>
                <c:pt idx="4">
                  <c:v>15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3E8-414A-AB55-B5B517722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3E8-414A-AB55-B5B51772217C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aseline="0"/>
              <a:t>calibration curve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6708333333333336"/>
          <c:w val="0.87437751531058616"/>
          <c:h val="0.72088764946048411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[1]Sheet1!$B$526:$B$530</c:f>
              <c:numCache>
                <c:formatCode>General</c:formatCode>
                <c:ptCount val="5"/>
                <c:pt idx="0">
                  <c:v>0.71158797306706201</c:v>
                </c:pt>
                <c:pt idx="1">
                  <c:v>0.56179000000000001</c:v>
                </c:pt>
                <c:pt idx="2">
                  <c:v>0.33058673099423219</c:v>
                </c:pt>
                <c:pt idx="3">
                  <c:v>0.14124354363012737</c:v>
                </c:pt>
                <c:pt idx="4">
                  <c:v>7.0483192379478227E-2</c:v>
                </c:pt>
              </c:numCache>
            </c:numRef>
          </c:xVal>
          <c:yVal>
            <c:numRef>
              <c:f>[1]Sheet1!$A$526:$A$530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537-4B7F-BFC3-018CFE4C9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84655"/>
        <c:axId val="95518507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-0.2500288713910761"/>
                        <c:y val="-2.448600174978127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[2]Sheet1!$B$279:$B$282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0.92098403058038181</c:v>
                      </c:pt>
                      <c:pt idx="1">
                        <c:v>0.4254628777030055</c:v>
                      </c:pt>
                      <c:pt idx="2">
                        <c:v>0.19775316345956609</c:v>
                      </c:pt>
                      <c:pt idx="3">
                        <c:v>9.6152642564770907E-2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[2]Sheet1!$A$279:$A$282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75.566750629722918</c:v>
                      </c:pt>
                      <c:pt idx="1">
                        <c:v>37.783375314861459</c:v>
                      </c:pt>
                      <c:pt idx="2">
                        <c:v>15.113350125944583</c:v>
                      </c:pt>
                      <c:pt idx="3">
                        <c:v>7.5566750629722916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537-4B7F-BFC3-018CFE4C9AE9}"/>
                  </c:ext>
                </c:extLst>
              </c15:ser>
            </c15:filteredScatterSeries>
          </c:ext>
        </c:extLst>
      </c:scatterChart>
      <c:valAx>
        <c:axId val="95518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5071"/>
        <c:crosses val="autoZero"/>
        <c:crossBetween val="midCat"/>
      </c:valAx>
      <c:valAx>
        <c:axId val="95518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18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628650</xdr:colOff>
      <xdr:row>17</xdr:row>
      <xdr:rowOff>111125</xdr:rowOff>
    </xdr:from>
    <xdr:to>
      <xdr:col>16</xdr:col>
      <xdr:colOff>577850</xdr:colOff>
      <xdr:row>33</xdr:row>
      <xdr:rowOff>9525</xdr:rowOff>
    </xdr:to>
    <xdr:graphicFrame macro="">
      <xdr:nvGraphicFramePr>
        <xdr:cNvPr id="2" name="Chart 3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419100</xdr:colOff>
          <xdr:row>4</xdr:row>
          <xdr:rowOff>28575</xdr:rowOff>
        </xdr:from>
        <xdr:to>
          <xdr:col>10</xdr:col>
          <xdr:colOff>123825</xdr:colOff>
          <xdr:row>9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647700</xdr:colOff>
      <xdr:row>48</xdr:row>
      <xdr:rowOff>82550</xdr:rowOff>
    </xdr:from>
    <xdr:to>
      <xdr:col>15</xdr:col>
      <xdr:colOff>596900</xdr:colOff>
      <xdr:row>63</xdr:row>
      <xdr:rowOff>158750</xdr:rowOff>
    </xdr:to>
    <xdr:graphicFrame macro="">
      <xdr:nvGraphicFramePr>
        <xdr:cNvPr id="3" name="图表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654050</xdr:colOff>
      <xdr:row>4</xdr:row>
      <xdr:rowOff>101600</xdr:rowOff>
    </xdr:from>
    <xdr:to>
      <xdr:col>15</xdr:col>
      <xdr:colOff>603250</xdr:colOff>
      <xdr:row>20</xdr:row>
      <xdr:rowOff>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12</xdr:row>
          <xdr:rowOff>161925</xdr:rowOff>
        </xdr:from>
        <xdr:to>
          <xdr:col>7</xdr:col>
          <xdr:colOff>638175</xdr:colOff>
          <xdr:row>17</xdr:row>
          <xdr:rowOff>161925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4</xdr:row>
          <xdr:rowOff>114300</xdr:rowOff>
        </xdr:from>
        <xdr:to>
          <xdr:col>11</xdr:col>
          <xdr:colOff>533400</xdr:colOff>
          <xdr:row>10</xdr:row>
          <xdr:rowOff>19050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469900</xdr:colOff>
      <xdr:row>11</xdr:row>
      <xdr:rowOff>82550</xdr:rowOff>
    </xdr:from>
    <xdr:to>
      <xdr:col>15</xdr:col>
      <xdr:colOff>419100</xdr:colOff>
      <xdr:row>26</xdr:row>
      <xdr:rowOff>158750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12</xdr:row>
          <xdr:rowOff>66675</xdr:rowOff>
        </xdr:from>
        <xdr:to>
          <xdr:col>7</xdr:col>
          <xdr:colOff>0</xdr:colOff>
          <xdr:row>18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6350</xdr:colOff>
      <xdr:row>4</xdr:row>
      <xdr:rowOff>165100</xdr:rowOff>
    </xdr:from>
    <xdr:to>
      <xdr:col>14</xdr:col>
      <xdr:colOff>615950</xdr:colOff>
      <xdr:row>20</xdr:row>
      <xdr:rowOff>63500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44450</xdr:rowOff>
    </xdr:from>
    <xdr:to>
      <xdr:col>15</xdr:col>
      <xdr:colOff>609600</xdr:colOff>
      <xdr:row>18</xdr:row>
      <xdr:rowOff>120650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13</xdr:row>
          <xdr:rowOff>142875</xdr:rowOff>
        </xdr:from>
        <xdr:to>
          <xdr:col>7</xdr:col>
          <xdr:colOff>533400</xdr:colOff>
          <xdr:row>19</xdr:row>
          <xdr:rowOff>123825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3</xdr:row>
      <xdr:rowOff>107950</xdr:rowOff>
    </xdr:from>
    <xdr:to>
      <xdr:col>15</xdr:col>
      <xdr:colOff>641350</xdr:colOff>
      <xdr:row>19</xdr:row>
      <xdr:rowOff>6350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11</xdr:row>
          <xdr:rowOff>47625</xdr:rowOff>
        </xdr:from>
        <xdr:to>
          <xdr:col>8</xdr:col>
          <xdr:colOff>0</xdr:colOff>
          <xdr:row>16</xdr:row>
          <xdr:rowOff>152400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4</xdr:row>
      <xdr:rowOff>69850</xdr:rowOff>
    </xdr:from>
    <xdr:to>
      <xdr:col>15</xdr:col>
      <xdr:colOff>596900</xdr:colOff>
      <xdr:row>21</xdr:row>
      <xdr:rowOff>146050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561975</xdr:colOff>
          <xdr:row>13</xdr:row>
          <xdr:rowOff>123825</xdr:rowOff>
        </xdr:from>
        <xdr:to>
          <xdr:col>8</xdr:col>
          <xdr:colOff>266700</xdr:colOff>
          <xdr:row>19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4</xdr:row>
      <xdr:rowOff>50800</xdr:rowOff>
    </xdr:from>
    <xdr:to>
      <xdr:col>16</xdr:col>
      <xdr:colOff>190500</xdr:colOff>
      <xdr:row>19</xdr:row>
      <xdr:rowOff>127000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361950</xdr:colOff>
          <xdr:row>18</xdr:row>
          <xdr:rowOff>161925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311150</xdr:colOff>
      <xdr:row>4</xdr:row>
      <xdr:rowOff>139700</xdr:rowOff>
    </xdr:from>
    <xdr:to>
      <xdr:col>16</xdr:col>
      <xdr:colOff>260350</xdr:colOff>
      <xdr:row>20</xdr:row>
      <xdr:rowOff>38100</xdr:rowOff>
    </xdr:to>
    <xdr:graphicFrame macro="">
      <xdr:nvGraphicFramePr>
        <xdr:cNvPr id="2" name="图表 9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12</xdr:row>
          <xdr:rowOff>104775</xdr:rowOff>
        </xdr:from>
        <xdr:to>
          <xdr:col>7</xdr:col>
          <xdr:colOff>523875</xdr:colOff>
          <xdr:row>18</xdr:row>
          <xdr:rowOff>85725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xiang\postdoc\radical%20cyclization\calibration%20curve%20with%201,3,5-trimethoxybenzene%20ami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ngping%20Chen\Desktop\mutants%20resu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5"/>
      <sheetName val="Sheet7"/>
      <sheetName val="revison ARCase"/>
      <sheetName val="Sheet2"/>
      <sheetName val="Gold project-shunqing"/>
      <sheetName val="Sheet4"/>
      <sheetName val="Sheet6"/>
    </sheetNames>
    <sheetDataSet>
      <sheetData sheetId="0">
        <row r="444">
          <cell r="A444">
            <v>100</v>
          </cell>
          <cell r="B444">
            <v>1.5018208555034032</v>
          </cell>
        </row>
        <row r="445">
          <cell r="A445">
            <v>80</v>
          </cell>
          <cell r="B445">
            <v>1.1850700000000001</v>
          </cell>
        </row>
        <row r="446">
          <cell r="A446">
            <v>50</v>
          </cell>
          <cell r="B446">
            <v>0.69827071373150296</v>
          </cell>
        </row>
        <row r="447">
          <cell r="A447">
            <v>20</v>
          </cell>
          <cell r="B447">
            <v>0.28507978941380813</v>
          </cell>
        </row>
        <row r="448">
          <cell r="A448">
            <v>10</v>
          </cell>
          <cell r="B448">
            <v>0.16079833620637562</v>
          </cell>
        </row>
        <row r="526">
          <cell r="A526">
            <v>100</v>
          </cell>
          <cell r="B526">
            <v>0.71158797306706201</v>
          </cell>
        </row>
        <row r="527">
          <cell r="A527">
            <v>80</v>
          </cell>
          <cell r="B527">
            <v>0.56179000000000001</v>
          </cell>
        </row>
        <row r="528">
          <cell r="A528">
            <v>50</v>
          </cell>
          <cell r="B528">
            <v>0.33058673099423219</v>
          </cell>
        </row>
        <row r="529">
          <cell r="A529">
            <v>20</v>
          </cell>
          <cell r="B529">
            <v>0.14124354363012737</v>
          </cell>
        </row>
        <row r="530">
          <cell r="A530">
            <v>10</v>
          </cell>
          <cell r="B530">
            <v>7.0483192379478227E-2</v>
          </cell>
        </row>
        <row r="544">
          <cell r="A544">
            <v>100</v>
          </cell>
          <cell r="B544">
            <v>1.3601759288213664</v>
          </cell>
        </row>
        <row r="545">
          <cell r="A545">
            <v>80</v>
          </cell>
          <cell r="B545">
            <v>1.07619</v>
          </cell>
        </row>
        <row r="546">
          <cell r="A546">
            <v>50</v>
          </cell>
          <cell r="B546">
            <v>0.64276650669226787</v>
          </cell>
        </row>
        <row r="547">
          <cell r="A547">
            <v>20</v>
          </cell>
          <cell r="B547">
            <v>0.26390126558278426</v>
          </cell>
        </row>
        <row r="548">
          <cell r="A548">
            <v>10</v>
          </cell>
          <cell r="B548">
            <v>0.13621508132804575</v>
          </cell>
        </row>
        <row r="581">
          <cell r="A581">
            <v>100</v>
          </cell>
          <cell r="B581">
            <v>1.66678927</v>
          </cell>
        </row>
        <row r="582">
          <cell r="A582">
            <v>80</v>
          </cell>
          <cell r="B582">
            <v>1.3366</v>
          </cell>
        </row>
        <row r="583">
          <cell r="A583">
            <v>50</v>
          </cell>
          <cell r="B583">
            <v>0.84441969400000005</v>
          </cell>
        </row>
        <row r="584">
          <cell r="A584">
            <v>20</v>
          </cell>
          <cell r="B584">
            <v>0.33060053099999998</v>
          </cell>
        </row>
        <row r="585">
          <cell r="A585">
            <v>10</v>
          </cell>
          <cell r="B585">
            <v>0.16803357299999999</v>
          </cell>
        </row>
        <row r="597">
          <cell r="A597">
            <v>106</v>
          </cell>
          <cell r="B597">
            <v>1.66678927</v>
          </cell>
        </row>
        <row r="598">
          <cell r="A598">
            <v>80</v>
          </cell>
          <cell r="B598">
            <v>1.26095</v>
          </cell>
        </row>
        <row r="599">
          <cell r="A599">
            <v>53</v>
          </cell>
          <cell r="B599">
            <v>0.84441969400000005</v>
          </cell>
        </row>
        <row r="600">
          <cell r="A600">
            <v>21.2</v>
          </cell>
          <cell r="B600">
            <v>0.33060053099999998</v>
          </cell>
        </row>
        <row r="601">
          <cell r="A601">
            <v>10.6</v>
          </cell>
          <cell r="B601">
            <v>0.16803357299999999</v>
          </cell>
        </row>
        <row r="614">
          <cell r="A614">
            <v>100</v>
          </cell>
          <cell r="B614">
            <v>1.863318552</v>
          </cell>
        </row>
        <row r="615">
          <cell r="A615">
            <v>80</v>
          </cell>
          <cell r="B615">
            <v>1.464</v>
          </cell>
        </row>
        <row r="616">
          <cell r="A616">
            <v>50</v>
          </cell>
          <cell r="B616">
            <v>0.84540047799999996</v>
          </cell>
        </row>
        <row r="617">
          <cell r="A617">
            <v>20</v>
          </cell>
          <cell r="B617">
            <v>0.36192368699999999</v>
          </cell>
        </row>
        <row r="618">
          <cell r="A618">
            <v>10</v>
          </cell>
          <cell r="B618">
            <v>0.17428427299999999</v>
          </cell>
        </row>
        <row r="634">
          <cell r="A634">
            <v>100</v>
          </cell>
          <cell r="B634">
            <v>1.4112538750000001</v>
          </cell>
        </row>
        <row r="635">
          <cell r="A635">
            <v>80</v>
          </cell>
          <cell r="B635">
            <v>1.1200000000000001</v>
          </cell>
        </row>
        <row r="636">
          <cell r="A636">
            <v>50</v>
          </cell>
          <cell r="B636">
            <v>0.690153617</v>
          </cell>
        </row>
        <row r="637">
          <cell r="A637">
            <v>20</v>
          </cell>
          <cell r="B637">
            <v>0.27086258200000002</v>
          </cell>
        </row>
        <row r="638">
          <cell r="A638">
            <v>10</v>
          </cell>
          <cell r="B638">
            <v>0.145987537</v>
          </cell>
        </row>
        <row r="687">
          <cell r="A687">
            <v>84.8</v>
          </cell>
          <cell r="B687">
            <v>1.1377505569999999</v>
          </cell>
        </row>
        <row r="688">
          <cell r="A688">
            <v>63.6</v>
          </cell>
          <cell r="B688">
            <v>0.81655341699999995</v>
          </cell>
        </row>
        <row r="689">
          <cell r="A689">
            <v>42.4</v>
          </cell>
          <cell r="B689">
            <v>0.557072558</v>
          </cell>
        </row>
        <row r="690">
          <cell r="A690">
            <v>16.96</v>
          </cell>
          <cell r="B690">
            <v>0.21793706299999999</v>
          </cell>
        </row>
        <row r="691">
          <cell r="A691">
            <v>8.48</v>
          </cell>
          <cell r="B691">
            <v>0.116824054</v>
          </cell>
        </row>
        <row r="692">
          <cell r="A692">
            <v>4.24</v>
          </cell>
          <cell r="B692">
            <v>6.3597085999999997E-2</v>
          </cell>
        </row>
        <row r="1063">
          <cell r="A1063">
            <v>80</v>
          </cell>
          <cell r="B1063">
            <v>1.101900887</v>
          </cell>
        </row>
        <row r="1064">
          <cell r="A1064">
            <v>64</v>
          </cell>
          <cell r="B1064">
            <v>0.837204473</v>
          </cell>
        </row>
        <row r="1065">
          <cell r="A1065">
            <v>48</v>
          </cell>
          <cell r="B1065">
            <v>0.65138158000000002</v>
          </cell>
        </row>
        <row r="1066">
          <cell r="A1066">
            <v>32</v>
          </cell>
          <cell r="B1066">
            <v>0.44755999699999999</v>
          </cell>
        </row>
        <row r="1067">
          <cell r="A1067">
            <v>16</v>
          </cell>
          <cell r="B1067">
            <v>0.22154316800000001</v>
          </cell>
        </row>
        <row r="1084">
          <cell r="A1084">
            <v>75</v>
          </cell>
          <cell r="B1084">
            <v>0.33983350499999998</v>
          </cell>
        </row>
        <row r="1085">
          <cell r="A1085">
            <v>60</v>
          </cell>
          <cell r="B1085">
            <v>0.25516505699999997</v>
          </cell>
        </row>
        <row r="1086">
          <cell r="A1086">
            <v>45</v>
          </cell>
          <cell r="B1086">
            <v>0.188722113</v>
          </cell>
        </row>
        <row r="1087">
          <cell r="A1087">
            <v>30</v>
          </cell>
          <cell r="B1087">
            <v>0.123922932</v>
          </cell>
        </row>
        <row r="1088">
          <cell r="A1088">
            <v>15</v>
          </cell>
          <cell r="B1088">
            <v>6.3153378999999996E-2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4"/>
      <sheetName val="Sheet2"/>
      <sheetName val="Sheet6"/>
      <sheetName val="Sheet5"/>
      <sheetName val="gold"/>
      <sheetName val="Sheet7"/>
    </sheetNames>
    <sheetDataSet>
      <sheetData sheetId="0">
        <row r="279">
          <cell r="A279">
            <v>75.566750629722918</v>
          </cell>
          <cell r="B279">
            <v>0.92098403058038181</v>
          </cell>
        </row>
        <row r="280">
          <cell r="A280">
            <v>37.783375314861459</v>
          </cell>
          <cell r="B280">
            <v>0.4254628777030055</v>
          </cell>
        </row>
        <row r="281">
          <cell r="A281">
            <v>15.113350125944583</v>
          </cell>
          <cell r="B281">
            <v>0.19775316345956609</v>
          </cell>
        </row>
        <row r="282">
          <cell r="A282">
            <v>7.5566750629722916</v>
          </cell>
          <cell r="B282">
            <v>9.6152642564770907E-2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4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image" Target="../media/image6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9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9"/>
  <sheetViews>
    <sheetView topLeftCell="A37" workbookViewId="0">
      <selection activeCell="A38" sqref="A38"/>
    </sheetView>
  </sheetViews>
  <sheetFormatPr defaultRowHeight="15"/>
  <sheetData>
    <row r="1" spans="1:7">
      <c r="A1" s="3" t="s">
        <v>26</v>
      </c>
    </row>
    <row r="2" spans="1:7">
      <c r="A2" t="s">
        <v>25</v>
      </c>
    </row>
    <row r="3" spans="1:7">
      <c r="A3" t="s">
        <v>0</v>
      </c>
      <c r="B3">
        <v>10338</v>
      </c>
      <c r="C3">
        <v>5785</v>
      </c>
      <c r="D3">
        <v>5703</v>
      </c>
      <c r="E3">
        <f>C3+D3</f>
        <v>11488</v>
      </c>
      <c r="F3">
        <f>E3/B3</f>
        <v>1.1112400851228477</v>
      </c>
      <c r="G3">
        <f>(F3+F4)/2</f>
        <v>1.137750556893605</v>
      </c>
    </row>
    <row r="4" spans="1:7">
      <c r="A4" t="s">
        <v>1</v>
      </c>
      <c r="B4">
        <v>9838</v>
      </c>
      <c r="C4">
        <v>5812</v>
      </c>
      <c r="D4">
        <v>5642</v>
      </c>
      <c r="E4">
        <f t="shared" ref="E4:E14" si="0">C4+D4</f>
        <v>11454</v>
      </c>
      <c r="F4">
        <f t="shared" ref="F4:F14" si="1">E4/B4</f>
        <v>1.1642610286643627</v>
      </c>
    </row>
    <row r="5" spans="1:7">
      <c r="A5" t="s">
        <v>2</v>
      </c>
      <c r="B5">
        <v>10046</v>
      </c>
      <c r="C5">
        <v>4155</v>
      </c>
      <c r="D5">
        <v>4076</v>
      </c>
      <c r="E5">
        <f t="shared" si="0"/>
        <v>8231</v>
      </c>
      <c r="F5">
        <f t="shared" si="1"/>
        <v>0.81933107704559027</v>
      </c>
      <c r="G5">
        <f>(F5+F6)/2</f>
        <v>0.81655341701752282</v>
      </c>
    </row>
    <row r="6" spans="1:7">
      <c r="A6" t="s">
        <v>3</v>
      </c>
      <c r="B6">
        <v>10337</v>
      </c>
      <c r="C6">
        <v>4271</v>
      </c>
      <c r="D6">
        <v>4141</v>
      </c>
      <c r="E6">
        <f t="shared" si="0"/>
        <v>8412</v>
      </c>
      <c r="F6">
        <f t="shared" si="1"/>
        <v>0.81377575698945537</v>
      </c>
    </row>
    <row r="7" spans="1:7">
      <c r="A7" t="s">
        <v>4</v>
      </c>
      <c r="B7">
        <v>10189</v>
      </c>
      <c r="C7">
        <v>2941</v>
      </c>
      <c r="D7">
        <v>2753</v>
      </c>
      <c r="E7">
        <f t="shared" si="0"/>
        <v>5694</v>
      </c>
      <c r="F7">
        <f t="shared" si="1"/>
        <v>0.55883796250858764</v>
      </c>
      <c r="G7">
        <f>(F7+F8)/2</f>
        <v>0.55707255823718649</v>
      </c>
    </row>
    <row r="8" spans="1:7">
      <c r="A8" t="s">
        <v>5</v>
      </c>
      <c r="B8">
        <v>10288</v>
      </c>
      <c r="C8">
        <v>2860</v>
      </c>
      <c r="D8">
        <v>2853</v>
      </c>
      <c r="E8">
        <f t="shared" si="0"/>
        <v>5713</v>
      </c>
      <c r="F8">
        <f t="shared" si="1"/>
        <v>0.55530715396578534</v>
      </c>
    </row>
    <row r="9" spans="1:7">
      <c r="A9" t="s">
        <v>6</v>
      </c>
      <c r="B9">
        <v>10023</v>
      </c>
      <c r="C9">
        <v>1131</v>
      </c>
      <c r="D9">
        <v>1107</v>
      </c>
      <c r="E9">
        <f t="shared" si="0"/>
        <v>2238</v>
      </c>
      <c r="F9">
        <f t="shared" si="1"/>
        <v>0.22328644118527388</v>
      </c>
      <c r="G9">
        <f>(F9+F10)/2</f>
        <v>0.21793706314914513</v>
      </c>
    </row>
    <row r="10" spans="1:7">
      <c r="A10" t="s">
        <v>7</v>
      </c>
      <c r="B10">
        <v>10264</v>
      </c>
      <c r="C10">
        <v>1140</v>
      </c>
      <c r="D10">
        <v>1042</v>
      </c>
      <c r="E10">
        <f t="shared" si="0"/>
        <v>2182</v>
      </c>
      <c r="F10">
        <f t="shared" si="1"/>
        <v>0.21258768511301637</v>
      </c>
    </row>
    <row r="11" spans="1:7">
      <c r="A11" t="s">
        <v>8</v>
      </c>
      <c r="B11">
        <v>10226</v>
      </c>
      <c r="C11">
        <v>633</v>
      </c>
      <c r="D11">
        <v>531</v>
      </c>
      <c r="E11">
        <f t="shared" si="0"/>
        <v>1164</v>
      </c>
      <c r="F11">
        <f t="shared" si="1"/>
        <v>0.11382749853315079</v>
      </c>
      <c r="G11">
        <f>(F11+F12)/2</f>
        <v>0.11682405442402884</v>
      </c>
    </row>
    <row r="12" spans="1:7">
      <c r="A12" t="s">
        <v>9</v>
      </c>
      <c r="B12">
        <v>10257</v>
      </c>
      <c r="C12">
        <v>655</v>
      </c>
      <c r="D12">
        <v>574</v>
      </c>
      <c r="E12">
        <f t="shared" si="0"/>
        <v>1229</v>
      </c>
      <c r="F12">
        <f t="shared" si="1"/>
        <v>0.11982061031490689</v>
      </c>
    </row>
    <row r="13" spans="1:7">
      <c r="A13" t="s">
        <v>10</v>
      </c>
      <c r="B13">
        <v>10216</v>
      </c>
      <c r="C13">
        <v>363</v>
      </c>
      <c r="D13">
        <v>343</v>
      </c>
      <c r="E13">
        <f t="shared" si="0"/>
        <v>706</v>
      </c>
      <c r="F13">
        <f t="shared" si="1"/>
        <v>6.9107282693813624E-2</v>
      </c>
      <c r="G13">
        <f>(F13+F14)/2</f>
        <v>6.3597086101747385E-2</v>
      </c>
    </row>
    <row r="14" spans="1:7">
      <c r="A14" t="s">
        <v>11</v>
      </c>
      <c r="B14">
        <v>10381</v>
      </c>
      <c r="C14">
        <v>296</v>
      </c>
      <c r="D14">
        <v>307</v>
      </c>
      <c r="E14">
        <f t="shared" si="0"/>
        <v>603</v>
      </c>
      <c r="F14">
        <f t="shared" si="1"/>
        <v>5.8086889509681147E-2</v>
      </c>
    </row>
    <row r="16" spans="1:7">
      <c r="A16">
        <v>100</v>
      </c>
      <c r="B16">
        <v>1.1377505569999999</v>
      </c>
    </row>
    <row r="17" spans="1:2">
      <c r="A17">
        <v>75</v>
      </c>
      <c r="B17">
        <v>0.81655341699999995</v>
      </c>
    </row>
    <row r="18" spans="1:2">
      <c r="A18">
        <v>50</v>
      </c>
      <c r="B18">
        <v>0.557072558</v>
      </c>
    </row>
    <row r="19" spans="1:2">
      <c r="A19">
        <v>20</v>
      </c>
      <c r="B19">
        <v>0.21793706299999999</v>
      </c>
    </row>
    <row r="20" spans="1:2">
      <c r="A20">
        <v>10</v>
      </c>
      <c r="B20">
        <v>0.116824054</v>
      </c>
    </row>
    <row r="21" spans="1:2">
      <c r="A21">
        <v>5</v>
      </c>
      <c r="B21">
        <v>6.3597085999999997E-2</v>
      </c>
    </row>
    <row r="23" spans="1:2">
      <c r="A23" t="s">
        <v>12</v>
      </c>
    </row>
    <row r="25" spans="1:2">
      <c r="A25" t="s">
        <v>13</v>
      </c>
    </row>
    <row r="27" spans="1:2">
      <c r="A27">
        <f t="shared" ref="A27:A32" si="2">A16*212/250</f>
        <v>84.8</v>
      </c>
      <c r="B27">
        <v>1.1377505569999999</v>
      </c>
    </row>
    <row r="28" spans="1:2">
      <c r="A28">
        <f t="shared" si="2"/>
        <v>63.6</v>
      </c>
      <c r="B28">
        <v>0.81655341699999995</v>
      </c>
    </row>
    <row r="29" spans="1:2">
      <c r="A29">
        <f t="shared" si="2"/>
        <v>42.4</v>
      </c>
      <c r="B29">
        <v>0.557072558</v>
      </c>
    </row>
    <row r="30" spans="1:2">
      <c r="A30">
        <f t="shared" si="2"/>
        <v>16.96</v>
      </c>
      <c r="B30">
        <v>0.21793706299999999</v>
      </c>
    </row>
    <row r="31" spans="1:2">
      <c r="A31">
        <f t="shared" si="2"/>
        <v>8.48</v>
      </c>
      <c r="B31">
        <v>0.116824054</v>
      </c>
    </row>
    <row r="32" spans="1:2">
      <c r="A32">
        <f t="shared" si="2"/>
        <v>4.24</v>
      </c>
      <c r="B32">
        <v>6.3597085999999997E-2</v>
      </c>
    </row>
    <row r="37" spans="1:9">
      <c r="A37" t="s">
        <v>14</v>
      </c>
      <c r="C37" t="s">
        <v>15</v>
      </c>
      <c r="E37" t="s">
        <v>17</v>
      </c>
      <c r="F37" t="s">
        <v>18</v>
      </c>
      <c r="G37" t="s">
        <v>19</v>
      </c>
      <c r="H37" t="s">
        <v>22</v>
      </c>
      <c r="I37" t="s">
        <v>23</v>
      </c>
    </row>
    <row r="38" spans="1:9">
      <c r="A38" t="s">
        <v>50</v>
      </c>
      <c r="C38" t="s">
        <v>16</v>
      </c>
      <c r="E38">
        <v>9534</v>
      </c>
      <c r="F38">
        <v>3227</v>
      </c>
      <c r="G38">
        <v>46</v>
      </c>
      <c r="H38" s="2">
        <f>(F38+G38)/E38*75.742</f>
        <v>26.002052234109502</v>
      </c>
      <c r="I38" s="2">
        <f>(F38-G38)/(F38+G38)*100</f>
        <v>97.189123128628168</v>
      </c>
    </row>
    <row r="44" spans="1:9">
      <c r="A44" s="3" t="s">
        <v>24</v>
      </c>
    </row>
    <row r="45" spans="1:9">
      <c r="A45" t="s">
        <v>27</v>
      </c>
    </row>
    <row r="46" spans="1:9">
      <c r="A46" t="s">
        <v>0</v>
      </c>
      <c r="B46">
        <v>175.2</v>
      </c>
      <c r="C46">
        <v>171.3</v>
      </c>
      <c r="D46">
        <v>172.4</v>
      </c>
      <c r="E46">
        <f>C46+D46</f>
        <v>343.70000000000005</v>
      </c>
      <c r="F46">
        <f>E46/B46</f>
        <v>1.9617579908675804</v>
      </c>
      <c r="G46">
        <f>(F46+F47)/2</f>
        <v>1.9598200303315036</v>
      </c>
    </row>
    <row r="47" spans="1:9">
      <c r="A47" t="s">
        <v>1</v>
      </c>
      <c r="B47">
        <v>166.2</v>
      </c>
      <c r="C47">
        <v>162.6</v>
      </c>
      <c r="D47">
        <v>162.80000000000001</v>
      </c>
      <c r="E47">
        <f t="shared" ref="E47:E53" si="3">C47+D47</f>
        <v>325.39999999999998</v>
      </c>
      <c r="F47">
        <f t="shared" ref="F47:F53" si="4">E47/B47</f>
        <v>1.9578820697954271</v>
      </c>
    </row>
    <row r="48" spans="1:9">
      <c r="A48" t="s">
        <v>4</v>
      </c>
      <c r="B48">
        <v>166.7</v>
      </c>
      <c r="C48">
        <v>76.7</v>
      </c>
      <c r="D48">
        <v>76.900000000000006</v>
      </c>
      <c r="E48">
        <f t="shared" si="3"/>
        <v>153.60000000000002</v>
      </c>
      <c r="F48">
        <f t="shared" si="4"/>
        <v>0.92141571685662882</v>
      </c>
      <c r="G48">
        <f>(F48+F49)/2</f>
        <v>0.93306508807594501</v>
      </c>
    </row>
    <row r="49" spans="1:7">
      <c r="A49" t="s">
        <v>5</v>
      </c>
      <c r="B49">
        <v>164.6</v>
      </c>
      <c r="C49">
        <v>77.7</v>
      </c>
      <c r="D49">
        <v>77.8</v>
      </c>
      <c r="E49">
        <f t="shared" si="3"/>
        <v>155.5</v>
      </c>
      <c r="F49">
        <f t="shared" si="4"/>
        <v>0.94471445929526132</v>
      </c>
    </row>
    <row r="50" spans="1:7">
      <c r="A50" t="s">
        <v>6</v>
      </c>
      <c r="B50">
        <v>165</v>
      </c>
      <c r="C50">
        <v>33.700000000000003</v>
      </c>
      <c r="D50">
        <v>33.700000000000003</v>
      </c>
      <c r="E50">
        <f t="shared" si="3"/>
        <v>67.400000000000006</v>
      </c>
      <c r="F50">
        <f t="shared" si="4"/>
        <v>0.40848484848484851</v>
      </c>
      <c r="G50">
        <f>(F50+F51)/2</f>
        <v>0.39493585489935856</v>
      </c>
    </row>
    <row r="51" spans="1:7">
      <c r="A51" t="s">
        <v>7</v>
      </c>
      <c r="B51">
        <v>164.4</v>
      </c>
      <c r="C51">
        <v>31.1</v>
      </c>
      <c r="D51">
        <v>31.6</v>
      </c>
      <c r="E51">
        <f t="shared" si="3"/>
        <v>62.7</v>
      </c>
      <c r="F51">
        <f t="shared" si="4"/>
        <v>0.38138686131386862</v>
      </c>
    </row>
    <row r="52" spans="1:7">
      <c r="A52" t="s">
        <v>8</v>
      </c>
      <c r="B52">
        <v>170</v>
      </c>
      <c r="C52">
        <v>15.4</v>
      </c>
      <c r="D52">
        <v>15.5</v>
      </c>
      <c r="E52">
        <f t="shared" si="3"/>
        <v>30.9</v>
      </c>
      <c r="F52">
        <f t="shared" si="4"/>
        <v>0.18176470588235294</v>
      </c>
      <c r="G52">
        <f>(F52+F53)/2</f>
        <v>0.18350825222175199</v>
      </c>
    </row>
    <row r="53" spans="1:7">
      <c r="A53" t="s">
        <v>9</v>
      </c>
      <c r="B53">
        <v>166.8</v>
      </c>
      <c r="C53">
        <v>15.4</v>
      </c>
      <c r="D53">
        <v>15.5</v>
      </c>
      <c r="E53">
        <f t="shared" si="3"/>
        <v>30.9</v>
      </c>
      <c r="F53">
        <f t="shared" si="4"/>
        <v>0.18525179856115107</v>
      </c>
    </row>
    <row r="55" spans="1:7">
      <c r="A55">
        <v>106</v>
      </c>
      <c r="B55">
        <v>1.66678927</v>
      </c>
    </row>
    <row r="56" spans="1:7">
      <c r="A56">
        <v>80</v>
      </c>
      <c r="B56">
        <v>1.26095</v>
      </c>
    </row>
    <row r="57" spans="1:7">
      <c r="A57">
        <v>53</v>
      </c>
      <c r="B57">
        <v>0.84441969400000005</v>
      </c>
    </row>
    <row r="58" spans="1:7">
      <c r="A58">
        <v>21.2</v>
      </c>
      <c r="B58">
        <v>0.33060053099999998</v>
      </c>
    </row>
    <row r="59" spans="1:7">
      <c r="A59">
        <v>10.6</v>
      </c>
      <c r="B59">
        <v>0.16803357299999999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1025" r:id="rId4">
          <objectPr defaultSize="0" r:id="rId5">
            <anchor moveWithCells="1">
              <from>
                <xdr:col>8</xdr:col>
                <xdr:colOff>419100</xdr:colOff>
                <xdr:row>4</xdr:row>
                <xdr:rowOff>28575</xdr:rowOff>
              </from>
              <to>
                <xdr:col>10</xdr:col>
                <xdr:colOff>123825</xdr:colOff>
                <xdr:row>9</xdr:row>
                <xdr:rowOff>114300</xdr:rowOff>
              </to>
            </anchor>
          </objectPr>
        </oleObject>
      </mc:Choice>
      <mc:Fallback>
        <oleObject progId="ChemDraw.Document.6.0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17"/>
  <sheetViews>
    <sheetView topLeftCell="A7" workbookViewId="0">
      <selection activeCell="G23" sqref="G23"/>
    </sheetView>
  </sheetViews>
  <sheetFormatPr defaultRowHeight="15"/>
  <sheetData>
    <row r="3" spans="1:7">
      <c r="A3" t="s">
        <v>28</v>
      </c>
    </row>
    <row r="4" spans="1:7">
      <c r="A4" t="s">
        <v>0</v>
      </c>
      <c r="B4">
        <v>172.5</v>
      </c>
      <c r="C4">
        <v>317</v>
      </c>
      <c r="E4">
        <f>C4+D4</f>
        <v>317</v>
      </c>
      <c r="F4">
        <f>E4/B4</f>
        <v>1.8376811594202898</v>
      </c>
      <c r="G4">
        <f>(F4+F5)/2</f>
        <v>1.8633185519491311</v>
      </c>
    </row>
    <row r="5" spans="1:7">
      <c r="A5" t="s">
        <v>1</v>
      </c>
      <c r="B5">
        <v>165.7</v>
      </c>
      <c r="C5">
        <v>313</v>
      </c>
      <c r="E5">
        <f t="shared" ref="E5:E11" si="0">C5+D5</f>
        <v>313</v>
      </c>
      <c r="F5">
        <f t="shared" ref="F5:F11" si="1">E5/B5</f>
        <v>1.8889559444779724</v>
      </c>
    </row>
    <row r="6" spans="1:7">
      <c r="A6" t="s">
        <v>4</v>
      </c>
      <c r="B6">
        <v>163.4</v>
      </c>
      <c r="C6">
        <v>138</v>
      </c>
      <c r="E6">
        <f t="shared" si="0"/>
        <v>138</v>
      </c>
      <c r="F6">
        <f t="shared" si="1"/>
        <v>0.84455324357405137</v>
      </c>
      <c r="G6">
        <f>(F6+F7)/2</f>
        <v>0.84540047779678762</v>
      </c>
    </row>
    <row r="7" spans="1:7">
      <c r="A7" t="s">
        <v>5</v>
      </c>
      <c r="B7">
        <v>163.9</v>
      </c>
      <c r="C7">
        <v>138.69999999999999</v>
      </c>
      <c r="E7">
        <f t="shared" si="0"/>
        <v>138.69999999999999</v>
      </c>
      <c r="F7">
        <f t="shared" si="1"/>
        <v>0.84624771201952398</v>
      </c>
    </row>
    <row r="8" spans="1:7">
      <c r="A8" t="s">
        <v>6</v>
      </c>
      <c r="B8">
        <v>161.6</v>
      </c>
      <c r="C8">
        <v>57.1</v>
      </c>
      <c r="E8">
        <f t="shared" si="0"/>
        <v>57.1</v>
      </c>
      <c r="F8">
        <f t="shared" si="1"/>
        <v>0.35334158415841588</v>
      </c>
      <c r="G8">
        <f>(F8+F9)/2</f>
        <v>0.36192368665568569</v>
      </c>
    </row>
    <row r="9" spans="1:7">
      <c r="A9" t="s">
        <v>7</v>
      </c>
      <c r="B9">
        <v>164.1</v>
      </c>
      <c r="C9">
        <v>60.8</v>
      </c>
      <c r="E9">
        <f t="shared" si="0"/>
        <v>60.8</v>
      </c>
      <c r="F9">
        <f t="shared" si="1"/>
        <v>0.37050578915295551</v>
      </c>
    </row>
    <row r="10" spans="1:7">
      <c r="A10" t="s">
        <v>8</v>
      </c>
      <c r="B10">
        <v>163.6</v>
      </c>
      <c r="C10">
        <v>29.2</v>
      </c>
      <c r="E10">
        <f t="shared" si="0"/>
        <v>29.2</v>
      </c>
      <c r="F10">
        <f t="shared" si="1"/>
        <v>0.17848410757946209</v>
      </c>
      <c r="G10">
        <f>(F10+F11)/2</f>
        <v>0.17428427333134744</v>
      </c>
    </row>
    <row r="11" spans="1:7">
      <c r="A11" t="s">
        <v>9</v>
      </c>
      <c r="B11">
        <v>165.8</v>
      </c>
      <c r="C11">
        <v>28.2</v>
      </c>
      <c r="E11">
        <f t="shared" si="0"/>
        <v>28.2</v>
      </c>
      <c r="F11">
        <f t="shared" si="1"/>
        <v>0.17008443908323279</v>
      </c>
    </row>
    <row r="13" spans="1:7">
      <c r="A13">
        <v>100</v>
      </c>
      <c r="B13">
        <v>1.863318552</v>
      </c>
    </row>
    <row r="14" spans="1:7">
      <c r="A14">
        <v>80</v>
      </c>
      <c r="B14">
        <v>1.464</v>
      </c>
    </row>
    <row r="15" spans="1:7">
      <c r="A15">
        <v>50</v>
      </c>
      <c r="B15">
        <v>0.84540047799999996</v>
      </c>
    </row>
    <row r="16" spans="1:7">
      <c r="A16">
        <v>20</v>
      </c>
      <c r="B16">
        <v>0.36192368699999999</v>
      </c>
    </row>
    <row r="17" spans="1:2">
      <c r="A17">
        <v>10</v>
      </c>
      <c r="B17">
        <v>0.17428427299999999</v>
      </c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2050" r:id="rId3">
          <objectPr defaultSize="0" r:id="rId4">
            <anchor moveWithCells="1">
              <from>
                <xdr:col>6</xdr:col>
                <xdr:colOff>85725</xdr:colOff>
                <xdr:row>12</xdr:row>
                <xdr:rowOff>161925</xdr:rowOff>
              </from>
              <to>
                <xdr:col>7</xdr:col>
                <xdr:colOff>638175</xdr:colOff>
                <xdr:row>17</xdr:row>
                <xdr:rowOff>161925</xdr:rowOff>
              </to>
            </anchor>
          </objectPr>
        </oleObject>
      </mc:Choice>
      <mc:Fallback>
        <oleObject progId="ChemDraw.Document.6.0" shapeId="2050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Q19"/>
  <sheetViews>
    <sheetView topLeftCell="A10" workbookViewId="0">
      <selection activeCell="H20" sqref="H20"/>
    </sheetView>
  </sheetViews>
  <sheetFormatPr defaultRowHeight="15"/>
  <sheetData>
    <row r="4" spans="1:17">
      <c r="A4" s="4" t="s">
        <v>29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6" spans="1:17">
      <c r="A6" t="s">
        <v>0</v>
      </c>
      <c r="B6">
        <v>175.2</v>
      </c>
      <c r="C6">
        <v>143.80000000000001</v>
      </c>
      <c r="D6">
        <v>151.30000000000001</v>
      </c>
      <c r="E6">
        <f>C6+D6</f>
        <v>295.10000000000002</v>
      </c>
      <c r="F6">
        <f>E6/B6</f>
        <v>1.6843607305936075</v>
      </c>
      <c r="G6">
        <f>(F6+F7)/2</f>
        <v>1.6667892702306184</v>
      </c>
    </row>
    <row r="7" spans="1:17">
      <c r="A7" t="s">
        <v>1</v>
      </c>
      <c r="B7">
        <v>166.2</v>
      </c>
      <c r="C7">
        <v>135.19999999999999</v>
      </c>
      <c r="D7">
        <v>138.9</v>
      </c>
      <c r="E7">
        <f t="shared" ref="E7:E13" si="0">C7+D7</f>
        <v>274.10000000000002</v>
      </c>
      <c r="F7">
        <f t="shared" ref="F7:F13" si="1">E7/B7</f>
        <v>1.6492178098676296</v>
      </c>
    </row>
    <row r="8" spans="1:17">
      <c r="A8" t="s">
        <v>4</v>
      </c>
      <c r="B8">
        <v>166.7</v>
      </c>
      <c r="C8">
        <v>67.7</v>
      </c>
      <c r="D8">
        <v>68.599999999999994</v>
      </c>
      <c r="E8">
        <f t="shared" si="0"/>
        <v>136.30000000000001</v>
      </c>
      <c r="F8">
        <f t="shared" si="1"/>
        <v>0.81763647270545903</v>
      </c>
      <c r="G8">
        <f>(F8+F9)/2</f>
        <v>0.84441969443292397</v>
      </c>
    </row>
    <row r="9" spans="1:17">
      <c r="A9" t="s">
        <v>5</v>
      </c>
      <c r="B9">
        <v>164.6</v>
      </c>
      <c r="C9">
        <v>70.400000000000006</v>
      </c>
      <c r="D9">
        <v>73</v>
      </c>
      <c r="E9">
        <f t="shared" si="0"/>
        <v>143.4</v>
      </c>
      <c r="F9">
        <f t="shared" si="1"/>
        <v>0.87120291616038892</v>
      </c>
    </row>
    <row r="10" spans="1:17">
      <c r="A10" t="s">
        <v>6</v>
      </c>
      <c r="B10">
        <v>165</v>
      </c>
      <c r="C10">
        <v>27</v>
      </c>
      <c r="D10">
        <v>27.6</v>
      </c>
      <c r="E10">
        <f t="shared" si="0"/>
        <v>54.6</v>
      </c>
      <c r="F10">
        <f t="shared" si="1"/>
        <v>0.33090909090909093</v>
      </c>
      <c r="G10">
        <f>(F10+F11)/2</f>
        <v>0.33060053085600527</v>
      </c>
    </row>
    <row r="11" spans="1:17">
      <c r="A11" t="s">
        <v>7</v>
      </c>
      <c r="B11">
        <v>164.4</v>
      </c>
      <c r="C11">
        <v>27</v>
      </c>
      <c r="D11">
        <v>27.3</v>
      </c>
      <c r="E11">
        <f t="shared" si="0"/>
        <v>54.3</v>
      </c>
      <c r="F11">
        <f t="shared" si="1"/>
        <v>0.33029197080291967</v>
      </c>
    </row>
    <row r="12" spans="1:17">
      <c r="A12" t="s">
        <v>8</v>
      </c>
      <c r="B12">
        <v>170</v>
      </c>
      <c r="C12">
        <v>14.2</v>
      </c>
      <c r="D12">
        <v>14.7</v>
      </c>
      <c r="E12">
        <f t="shared" si="0"/>
        <v>28.9</v>
      </c>
      <c r="F12">
        <f t="shared" si="1"/>
        <v>0.16999999999999998</v>
      </c>
      <c r="G12">
        <f>(F12+F13)/2</f>
        <v>0.16803357314148681</v>
      </c>
    </row>
    <row r="13" spans="1:17">
      <c r="A13" t="s">
        <v>9</v>
      </c>
      <c r="B13">
        <v>166.8</v>
      </c>
      <c r="C13">
        <v>13.6</v>
      </c>
      <c r="D13">
        <v>14.1</v>
      </c>
      <c r="E13">
        <f t="shared" si="0"/>
        <v>27.7</v>
      </c>
      <c r="F13">
        <f t="shared" si="1"/>
        <v>0.16606714628297362</v>
      </c>
    </row>
    <row r="15" spans="1:17">
      <c r="A15">
        <v>100</v>
      </c>
      <c r="B15">
        <v>1.66678927</v>
      </c>
    </row>
    <row r="16" spans="1:17">
      <c r="A16">
        <v>80</v>
      </c>
      <c r="B16">
        <v>1.3366</v>
      </c>
    </row>
    <row r="17" spans="1:2">
      <c r="A17">
        <v>50</v>
      </c>
      <c r="B17">
        <v>0.84441969400000005</v>
      </c>
    </row>
    <row r="18" spans="1:2">
      <c r="A18">
        <v>20</v>
      </c>
      <c r="B18">
        <v>0.33060053099999998</v>
      </c>
    </row>
    <row r="19" spans="1:2">
      <c r="A19">
        <v>10</v>
      </c>
      <c r="B19">
        <v>0.16803357299999999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3073" r:id="rId4">
          <objectPr defaultSize="0" r:id="rId5">
            <anchor moveWithCells="1">
              <from>
                <xdr:col>10</xdr:col>
                <xdr:colOff>171450</xdr:colOff>
                <xdr:row>4</xdr:row>
                <xdr:rowOff>114300</xdr:rowOff>
              </from>
              <to>
                <xdr:col>11</xdr:col>
                <xdr:colOff>533400</xdr:colOff>
                <xdr:row>10</xdr:row>
                <xdr:rowOff>19050</xdr:rowOff>
              </to>
            </anchor>
          </objectPr>
        </oleObject>
      </mc:Choice>
      <mc:Fallback>
        <oleObject progId="ChemDraw.Document.6.0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32"/>
  <sheetViews>
    <sheetView topLeftCell="A4" workbookViewId="0">
      <selection activeCell="A31" sqref="A31:A32"/>
    </sheetView>
  </sheetViews>
  <sheetFormatPr defaultRowHeight="15"/>
  <cols>
    <col min="1" max="1" width="19.85546875" customWidth="1"/>
  </cols>
  <sheetData>
    <row r="3" spans="1:7" ht="18">
      <c r="A3" s="4" t="s">
        <v>30</v>
      </c>
    </row>
    <row r="4" spans="1:7">
      <c r="A4" t="s">
        <v>0</v>
      </c>
      <c r="B4">
        <v>10136</v>
      </c>
      <c r="C4">
        <v>7260</v>
      </c>
      <c r="D4">
        <v>7146</v>
      </c>
      <c r="E4">
        <f>C4+D4</f>
        <v>14406</v>
      </c>
      <c r="F4">
        <f>E4/B4</f>
        <v>1.4212707182320441</v>
      </c>
      <c r="G4">
        <f>(F4+F5)/2</f>
        <v>1.4112538746786716</v>
      </c>
    </row>
    <row r="5" spans="1:7">
      <c r="A5" t="s">
        <v>1</v>
      </c>
      <c r="B5">
        <v>10024</v>
      </c>
      <c r="C5">
        <v>7021</v>
      </c>
      <c r="D5">
        <v>7025</v>
      </c>
      <c r="E5">
        <f t="shared" ref="E5:E11" si="0">C5+D5</f>
        <v>14046</v>
      </c>
      <c r="F5">
        <f t="shared" ref="F5:F11" si="1">E5/B5</f>
        <v>1.4012370311252993</v>
      </c>
    </row>
    <row r="6" spans="1:7">
      <c r="A6" t="s">
        <v>4</v>
      </c>
      <c r="B6">
        <v>9793</v>
      </c>
      <c r="C6">
        <v>3414</v>
      </c>
      <c r="D6">
        <v>3268</v>
      </c>
      <c r="E6">
        <f t="shared" si="0"/>
        <v>6682</v>
      </c>
      <c r="F6">
        <f t="shared" si="1"/>
        <v>0.68232410905749008</v>
      </c>
      <c r="G6">
        <f>(F6+F7)/2</f>
        <v>0.69015361657854957</v>
      </c>
    </row>
    <row r="7" spans="1:7">
      <c r="A7" t="s">
        <v>5</v>
      </c>
      <c r="B7">
        <v>9718</v>
      </c>
      <c r="C7">
        <v>3324</v>
      </c>
      <c r="D7">
        <v>3459</v>
      </c>
      <c r="E7">
        <f t="shared" si="0"/>
        <v>6783</v>
      </c>
      <c r="F7">
        <f t="shared" si="1"/>
        <v>0.69798312409960894</v>
      </c>
    </row>
    <row r="8" spans="1:7">
      <c r="A8" t="s">
        <v>6</v>
      </c>
      <c r="B8">
        <v>9810</v>
      </c>
      <c r="C8">
        <v>1312</v>
      </c>
      <c r="D8">
        <v>1299</v>
      </c>
      <c r="E8">
        <f t="shared" si="0"/>
        <v>2611</v>
      </c>
      <c r="F8">
        <f t="shared" si="1"/>
        <v>0.26615698267074411</v>
      </c>
      <c r="G8">
        <f>(F8+F9)/2</f>
        <v>0.27086258224446297</v>
      </c>
    </row>
    <row r="9" spans="1:7">
      <c r="A9" t="s">
        <v>7</v>
      </c>
      <c r="B9">
        <v>9856</v>
      </c>
      <c r="C9">
        <v>1389</v>
      </c>
      <c r="D9">
        <v>1327</v>
      </c>
      <c r="E9">
        <f t="shared" si="0"/>
        <v>2716</v>
      </c>
      <c r="F9">
        <f t="shared" si="1"/>
        <v>0.27556818181818182</v>
      </c>
    </row>
    <row r="10" spans="1:7">
      <c r="A10" t="s">
        <v>8</v>
      </c>
      <c r="B10">
        <v>9845</v>
      </c>
      <c r="C10">
        <v>726</v>
      </c>
      <c r="D10">
        <v>726</v>
      </c>
      <c r="E10">
        <f t="shared" si="0"/>
        <v>1452</v>
      </c>
      <c r="F10">
        <f t="shared" si="1"/>
        <v>0.14748603351955308</v>
      </c>
      <c r="G10">
        <f>(F10+F11)/2</f>
        <v>0.14598753667333009</v>
      </c>
    </row>
    <row r="11" spans="1:7">
      <c r="A11" t="s">
        <v>9</v>
      </c>
      <c r="B11">
        <v>9717</v>
      </c>
      <c r="C11">
        <v>732</v>
      </c>
      <c r="D11">
        <v>672</v>
      </c>
      <c r="E11">
        <f t="shared" si="0"/>
        <v>1404</v>
      </c>
      <c r="F11">
        <f t="shared" si="1"/>
        <v>0.14448903982710712</v>
      </c>
    </row>
    <row r="13" spans="1:7">
      <c r="A13">
        <v>100</v>
      </c>
      <c r="B13">
        <v>1.4112538750000001</v>
      </c>
    </row>
    <row r="14" spans="1:7">
      <c r="A14">
        <v>80</v>
      </c>
      <c r="B14">
        <v>1.1200000000000001</v>
      </c>
    </row>
    <row r="15" spans="1:7">
      <c r="A15">
        <v>50</v>
      </c>
      <c r="B15">
        <v>0.690153617</v>
      </c>
    </row>
    <row r="16" spans="1:7">
      <c r="A16">
        <v>20</v>
      </c>
      <c r="B16">
        <v>0.27086258200000002</v>
      </c>
    </row>
    <row r="17" spans="1:11">
      <c r="A17">
        <v>10</v>
      </c>
      <c r="B17">
        <v>0.145987537</v>
      </c>
    </row>
    <row r="26" spans="1:11">
      <c r="A26" t="s">
        <v>78</v>
      </c>
      <c r="B26" t="s">
        <v>15</v>
      </c>
      <c r="C26" t="s">
        <v>33</v>
      </c>
      <c r="D26" t="s">
        <v>34</v>
      </c>
      <c r="E26" t="s">
        <v>35</v>
      </c>
      <c r="H26" t="s">
        <v>22</v>
      </c>
      <c r="I26" t="s">
        <v>23</v>
      </c>
    </row>
    <row r="27" spans="1:11">
      <c r="A27" t="s">
        <v>50</v>
      </c>
      <c r="B27" s="6" t="s">
        <v>31</v>
      </c>
      <c r="C27">
        <v>9246</v>
      </c>
      <c r="D27">
        <v>6039</v>
      </c>
      <c r="E27">
        <v>567</v>
      </c>
      <c r="F27">
        <f>SUM(D27:E27)</f>
        <v>6606</v>
      </c>
      <c r="G27">
        <f>F27/C27</f>
        <v>0.71447112264763146</v>
      </c>
      <c r="H27" s="1">
        <f>68.043*G27</f>
        <v>48.61475859831279</v>
      </c>
      <c r="I27" s="1">
        <f>(D27-E27)/(D27+E27)*100</f>
        <v>82.833787465940063</v>
      </c>
    </row>
    <row r="28" spans="1:11">
      <c r="A28" t="s">
        <v>50</v>
      </c>
      <c r="B28" s="6" t="s">
        <v>32</v>
      </c>
      <c r="C28">
        <v>9465</v>
      </c>
      <c r="D28">
        <v>5544</v>
      </c>
      <c r="E28">
        <v>365</v>
      </c>
      <c r="F28">
        <f>SUM(D28:E28)</f>
        <v>5909</v>
      </c>
      <c r="G28">
        <f>F28/C28</f>
        <v>0.62430005282620182</v>
      </c>
      <c r="H28" s="1">
        <f>68.043*G28</f>
        <v>42.479248494453252</v>
      </c>
      <c r="I28" s="1">
        <f>(D28-E28)/(D28+E28)*100</f>
        <v>87.64596378405821</v>
      </c>
    </row>
    <row r="30" spans="1:11">
      <c r="A30" s="3" t="s">
        <v>79</v>
      </c>
      <c r="B30" t="s">
        <v>15</v>
      </c>
      <c r="C30" t="s">
        <v>33</v>
      </c>
      <c r="D30" t="s">
        <v>34</v>
      </c>
      <c r="E30" t="s">
        <v>35</v>
      </c>
      <c r="H30" s="1"/>
      <c r="I30" s="1"/>
      <c r="J30" s="1"/>
    </row>
    <row r="31" spans="1:11">
      <c r="A31" t="s">
        <v>50</v>
      </c>
      <c r="B31" s="6" t="s">
        <v>76</v>
      </c>
      <c r="C31">
        <v>9446</v>
      </c>
      <c r="D31">
        <v>2891</v>
      </c>
      <c r="E31">
        <v>1376</v>
      </c>
      <c r="F31">
        <f>SUM(D31:E31)</f>
        <v>4267</v>
      </c>
      <c r="G31">
        <f>F31/C31</f>
        <v>0.45172559813677748</v>
      </c>
      <c r="H31" s="1">
        <f>68.043*G31</f>
        <v>30.736764874020754</v>
      </c>
      <c r="I31" s="1">
        <f>(D31-E31)/(D31+E31)*100</f>
        <v>35.505038668853992</v>
      </c>
      <c r="J31" s="1"/>
      <c r="K31" s="1"/>
    </row>
    <row r="32" spans="1:11">
      <c r="A32" t="s">
        <v>50</v>
      </c>
      <c r="B32" s="6" t="s">
        <v>77</v>
      </c>
      <c r="C32">
        <v>9307</v>
      </c>
      <c r="D32">
        <v>2664</v>
      </c>
      <c r="E32">
        <v>1263</v>
      </c>
      <c r="F32">
        <f>SUM(D32:E32)</f>
        <v>3927</v>
      </c>
      <c r="G32">
        <f>F32/C32</f>
        <v>0.42194047491135706</v>
      </c>
      <c r="H32" s="1">
        <f>68.043*G32</f>
        <v>28.71009573439347</v>
      </c>
      <c r="I32" s="1">
        <f>(D32-E32)/(D32+E32)*100</f>
        <v>35.676088617265087</v>
      </c>
      <c r="J32" s="1"/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4097" r:id="rId3">
          <objectPr defaultSize="0" r:id="rId4">
            <anchor moveWithCells="1">
              <from>
                <xdr:col>5</xdr:col>
                <xdr:colOff>295275</xdr:colOff>
                <xdr:row>12</xdr:row>
                <xdr:rowOff>66675</xdr:rowOff>
              </from>
              <to>
                <xdr:col>7</xdr:col>
                <xdr:colOff>0</xdr:colOff>
                <xdr:row>18</xdr:row>
                <xdr:rowOff>47625</xdr:rowOff>
              </to>
            </anchor>
          </objectPr>
        </oleObject>
      </mc:Choice>
      <mc:Fallback>
        <oleObject progId="ChemDraw.Document.6.0" shapeId="4097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31"/>
  <sheetViews>
    <sheetView topLeftCell="A7" workbookViewId="0">
      <selection activeCell="D31" sqref="D31"/>
    </sheetView>
  </sheetViews>
  <sheetFormatPr defaultRowHeight="15"/>
  <cols>
    <col min="1" max="1" width="26.140625" customWidth="1"/>
  </cols>
  <sheetData>
    <row r="3" spans="1:7">
      <c r="A3" s="5" t="s">
        <v>36</v>
      </c>
      <c r="D3" t="s">
        <v>37</v>
      </c>
    </row>
    <row r="4" spans="1:7">
      <c r="A4" t="s">
        <v>38</v>
      </c>
      <c r="B4">
        <v>10875</v>
      </c>
      <c r="C4">
        <v>5908</v>
      </c>
      <c r="D4">
        <v>5985</v>
      </c>
      <c r="E4">
        <f>C4+D4</f>
        <v>11893</v>
      </c>
      <c r="F4">
        <f>E4/B4</f>
        <v>1.0936091954022988</v>
      </c>
      <c r="G4">
        <f>(F4+F5)/2</f>
        <v>1.1019008870388667</v>
      </c>
    </row>
    <row r="5" spans="1:7">
      <c r="A5" t="s">
        <v>39</v>
      </c>
      <c r="B5">
        <v>10645</v>
      </c>
      <c r="C5">
        <v>5919</v>
      </c>
      <c r="D5">
        <v>5899</v>
      </c>
      <c r="E5">
        <f t="shared" ref="E5:E13" si="0">C5+D5</f>
        <v>11818</v>
      </c>
      <c r="F5">
        <f t="shared" ref="F5:F13" si="1">E5/B5</f>
        <v>1.1101925786754345</v>
      </c>
    </row>
    <row r="6" spans="1:7">
      <c r="A6" t="s">
        <v>40</v>
      </c>
      <c r="B6">
        <v>10310</v>
      </c>
      <c r="C6">
        <v>4503</v>
      </c>
      <c r="D6">
        <v>4467</v>
      </c>
      <c r="E6">
        <f t="shared" si="0"/>
        <v>8970</v>
      </c>
      <c r="F6">
        <f t="shared" si="1"/>
        <v>0.87002909796314254</v>
      </c>
      <c r="G6">
        <f>(F6+F7)/2</f>
        <v>0.83720447336534809</v>
      </c>
    </row>
    <row r="7" spans="1:7">
      <c r="A7" t="s">
        <v>41</v>
      </c>
      <c r="B7">
        <v>10183</v>
      </c>
      <c r="C7">
        <v>4100</v>
      </c>
      <c r="D7">
        <v>4091</v>
      </c>
      <c r="E7">
        <f t="shared" si="0"/>
        <v>8191</v>
      </c>
      <c r="F7">
        <f t="shared" si="1"/>
        <v>0.80437984876755375</v>
      </c>
    </row>
    <row r="8" spans="1:7">
      <c r="A8" t="s">
        <v>42</v>
      </c>
      <c r="B8">
        <v>10268</v>
      </c>
      <c r="C8">
        <v>3335</v>
      </c>
      <c r="D8">
        <v>3413</v>
      </c>
      <c r="E8">
        <f t="shared" si="0"/>
        <v>6748</v>
      </c>
      <c r="F8">
        <f t="shared" si="1"/>
        <v>0.65718737826256335</v>
      </c>
      <c r="G8">
        <f>(F8+F9)/2</f>
        <v>0.65138157971825716</v>
      </c>
    </row>
    <row r="9" spans="1:7">
      <c r="A9" t="s">
        <v>43</v>
      </c>
      <c r="B9">
        <v>10273</v>
      </c>
      <c r="C9">
        <v>3353</v>
      </c>
      <c r="D9">
        <v>3279</v>
      </c>
      <c r="E9">
        <f t="shared" si="0"/>
        <v>6632</v>
      </c>
      <c r="F9">
        <f t="shared" si="1"/>
        <v>0.64557578117395109</v>
      </c>
    </row>
    <row r="10" spans="1:7">
      <c r="A10" t="s">
        <v>44</v>
      </c>
      <c r="B10">
        <v>10121</v>
      </c>
      <c r="C10">
        <v>2293</v>
      </c>
      <c r="D10">
        <v>2307</v>
      </c>
      <c r="E10">
        <f t="shared" si="0"/>
        <v>4600</v>
      </c>
      <c r="F10">
        <f t="shared" si="1"/>
        <v>0.45450054342456281</v>
      </c>
      <c r="G10">
        <f>(F10+F11)/2</f>
        <v>0.44755999749645975</v>
      </c>
    </row>
    <row r="11" spans="1:7">
      <c r="A11" t="s">
        <v>45</v>
      </c>
      <c r="B11">
        <v>10138</v>
      </c>
      <c r="C11">
        <v>2272</v>
      </c>
      <c r="D11">
        <v>2195</v>
      </c>
      <c r="E11">
        <f t="shared" si="0"/>
        <v>4467</v>
      </c>
      <c r="F11">
        <f t="shared" si="1"/>
        <v>0.44061945156835669</v>
      </c>
    </row>
    <row r="12" spans="1:7">
      <c r="A12" t="s">
        <v>46</v>
      </c>
      <c r="B12">
        <v>10208</v>
      </c>
      <c r="C12">
        <v>1207</v>
      </c>
      <c r="D12">
        <v>1090</v>
      </c>
      <c r="E12">
        <f t="shared" si="0"/>
        <v>2297</v>
      </c>
      <c r="F12">
        <f t="shared" si="1"/>
        <v>0.22501959247648903</v>
      </c>
      <c r="G12">
        <f>(F12+F13)/2</f>
        <v>0.22154316792984408</v>
      </c>
    </row>
    <row r="13" spans="1:7">
      <c r="A13" t="s">
        <v>47</v>
      </c>
      <c r="B13">
        <v>10428</v>
      </c>
      <c r="C13">
        <v>1088</v>
      </c>
      <c r="D13">
        <v>1186</v>
      </c>
      <c r="E13">
        <f t="shared" si="0"/>
        <v>2274</v>
      </c>
      <c r="F13">
        <f t="shared" si="1"/>
        <v>0.21806674338319909</v>
      </c>
    </row>
    <row r="15" spans="1:7">
      <c r="A15">
        <v>80</v>
      </c>
      <c r="B15">
        <v>1.101900887</v>
      </c>
    </row>
    <row r="16" spans="1:7">
      <c r="A16">
        <v>64</v>
      </c>
      <c r="B16">
        <v>0.837204473</v>
      </c>
    </row>
    <row r="17" spans="1:11">
      <c r="A17">
        <v>48</v>
      </c>
      <c r="B17">
        <v>0.65138158000000002</v>
      </c>
    </row>
    <row r="18" spans="1:11">
      <c r="A18">
        <v>32</v>
      </c>
      <c r="B18">
        <v>0.44755999699999999</v>
      </c>
    </row>
    <row r="19" spans="1:11">
      <c r="A19">
        <v>16</v>
      </c>
      <c r="B19">
        <v>0.22154316800000001</v>
      </c>
    </row>
    <row r="25" spans="1:11">
      <c r="A25" s="3" t="s">
        <v>78</v>
      </c>
      <c r="B25" s="6" t="s">
        <v>15</v>
      </c>
      <c r="C25" t="s">
        <v>33</v>
      </c>
      <c r="D25" t="s">
        <v>54</v>
      </c>
      <c r="E25" t="s">
        <v>19</v>
      </c>
      <c r="H25" s="1" t="s">
        <v>20</v>
      </c>
      <c r="I25" s="1" t="s">
        <v>21</v>
      </c>
    </row>
    <row r="26" spans="1:11">
      <c r="A26" t="s">
        <v>50</v>
      </c>
      <c r="B26" s="6" t="s">
        <v>48</v>
      </c>
      <c r="C26">
        <v>10808</v>
      </c>
      <c r="D26">
        <v>5161</v>
      </c>
      <c r="E26">
        <v>527</v>
      </c>
      <c r="F26">
        <f t="shared" ref="F26" si="2">SUM(D26:E26)</f>
        <v>5688</v>
      </c>
      <c r="G26">
        <f t="shared" ref="G26" si="3">F26/C26</f>
        <v>0.52627683197631381</v>
      </c>
      <c r="H26" s="1">
        <f t="shared" ref="H26" si="4">73.728*G26</f>
        <v>38.80133826794966</v>
      </c>
      <c r="I26" s="1">
        <f t="shared" ref="I26" si="5">(D26-E26)/(D26+E26)*100</f>
        <v>81.469760900140642</v>
      </c>
    </row>
    <row r="27" spans="1:11">
      <c r="A27" t="s">
        <v>50</v>
      </c>
      <c r="B27" s="6" t="s">
        <v>49</v>
      </c>
      <c r="C27">
        <v>10729</v>
      </c>
      <c r="D27">
        <v>5151</v>
      </c>
      <c r="E27">
        <v>517</v>
      </c>
      <c r="F27">
        <f t="shared" ref="F27" si="6">SUM(D27:E27)</f>
        <v>5668</v>
      </c>
      <c r="G27">
        <f t="shared" ref="G27" si="7">F27/C27</f>
        <v>0.52828781806319325</v>
      </c>
      <c r="H27" s="1">
        <f t="shared" ref="H27" si="8">73.728*G27</f>
        <v>38.949604250163112</v>
      </c>
      <c r="I27" s="1">
        <f t="shared" ref="I27" si="9">(D27-E27)/(D27+E27)*100</f>
        <v>81.757233592095986</v>
      </c>
    </row>
    <row r="29" spans="1:11">
      <c r="A29" s="3" t="s">
        <v>79</v>
      </c>
      <c r="B29" s="6" t="s">
        <v>15</v>
      </c>
      <c r="C29" t="s">
        <v>33</v>
      </c>
      <c r="D29" t="s">
        <v>54</v>
      </c>
      <c r="E29" t="s">
        <v>19</v>
      </c>
      <c r="H29" s="1" t="s">
        <v>20</v>
      </c>
      <c r="I29" s="1" t="s">
        <v>21</v>
      </c>
      <c r="J29" s="1"/>
    </row>
    <row r="30" spans="1:11">
      <c r="A30" t="s">
        <v>50</v>
      </c>
      <c r="B30" s="6" t="s">
        <v>80</v>
      </c>
      <c r="C30">
        <v>9707</v>
      </c>
      <c r="D30">
        <v>3617</v>
      </c>
      <c r="E30">
        <v>1493</v>
      </c>
      <c r="F30">
        <f t="shared" ref="F30" si="10">SUM(D30:E30)</f>
        <v>5110</v>
      </c>
      <c r="G30">
        <f t="shared" ref="G30:G31" si="11">F30/C30</f>
        <v>0.52642422993715876</v>
      </c>
      <c r="H30" s="1">
        <f t="shared" ref="H30:H31" si="12">73.728*G30</f>
        <v>38.812205624806836</v>
      </c>
      <c r="I30" s="1">
        <f t="shared" ref="I30:I31" si="13">(D30-E30)/(D30+E30)*100</f>
        <v>41.565557729941297</v>
      </c>
      <c r="J30" s="1"/>
      <c r="K30" s="1"/>
    </row>
    <row r="31" spans="1:11">
      <c r="A31" t="s">
        <v>50</v>
      </c>
      <c r="B31" s="6" t="s">
        <v>81</v>
      </c>
      <c r="C31">
        <v>9853</v>
      </c>
      <c r="D31">
        <v>3437</v>
      </c>
      <c r="E31">
        <v>1443</v>
      </c>
      <c r="F31">
        <f t="shared" ref="F31" si="14">SUM(D31:E31)</f>
        <v>4880</v>
      </c>
      <c r="G31">
        <f t="shared" si="11"/>
        <v>0.49528062519029736</v>
      </c>
      <c r="H31" s="1">
        <f t="shared" si="12"/>
        <v>36.516049934030242</v>
      </c>
      <c r="I31" s="1">
        <f t="shared" si="13"/>
        <v>40.860655737704917</v>
      </c>
      <c r="J31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5121" r:id="rId4">
          <objectPr defaultSize="0" r:id="rId5">
            <anchor moveWithCells="1">
              <from>
                <xdr:col>6</xdr:col>
                <xdr:colOff>171450</xdr:colOff>
                <xdr:row>13</xdr:row>
                <xdr:rowOff>142875</xdr:rowOff>
              </from>
              <to>
                <xdr:col>7</xdr:col>
                <xdr:colOff>533400</xdr:colOff>
                <xdr:row>19</xdr:row>
                <xdr:rowOff>123825</xdr:rowOff>
              </to>
            </anchor>
          </objectPr>
        </oleObject>
      </mc:Choice>
      <mc:Fallback>
        <oleObject progId="ChemDraw.Document.6.0" shapeId="51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28"/>
  <sheetViews>
    <sheetView workbookViewId="0">
      <selection activeCell="C33" sqref="C33"/>
    </sheetView>
  </sheetViews>
  <sheetFormatPr defaultRowHeight="15"/>
  <sheetData>
    <row r="3" spans="1:7" ht="18">
      <c r="A3" s="4" t="s">
        <v>51</v>
      </c>
    </row>
    <row r="4" spans="1:7">
      <c r="A4" t="s">
        <v>0</v>
      </c>
      <c r="B4">
        <v>9782</v>
      </c>
      <c r="C4">
        <v>6840</v>
      </c>
      <c r="D4">
        <v>6813</v>
      </c>
      <c r="E4">
        <f>C4+D4</f>
        <v>13653</v>
      </c>
      <c r="F4">
        <f>E4/B4</f>
        <v>1.3957268452259253</v>
      </c>
      <c r="G4">
        <f>(F4+F5)/2</f>
        <v>1.3601759288213664</v>
      </c>
    </row>
    <row r="5" spans="1:7">
      <c r="A5" t="s">
        <v>1</v>
      </c>
      <c r="B5">
        <v>10067</v>
      </c>
      <c r="C5">
        <v>6701</v>
      </c>
      <c r="D5">
        <v>6634</v>
      </c>
      <c r="E5">
        <f t="shared" ref="E5:E11" si="0">C5+D5</f>
        <v>13335</v>
      </c>
      <c r="F5">
        <f t="shared" ref="F5:F11" si="1">E5/B5</f>
        <v>1.3246250124168073</v>
      </c>
    </row>
    <row r="6" spans="1:7">
      <c r="A6" t="s">
        <v>4</v>
      </c>
      <c r="B6">
        <v>10213</v>
      </c>
      <c r="C6">
        <v>3172</v>
      </c>
      <c r="D6">
        <v>3313</v>
      </c>
      <c r="E6">
        <f t="shared" si="0"/>
        <v>6485</v>
      </c>
      <c r="F6">
        <f t="shared" si="1"/>
        <v>0.6349750318221874</v>
      </c>
      <c r="G6">
        <f>(F6+F7)/2</f>
        <v>0.64276650669226787</v>
      </c>
    </row>
    <row r="7" spans="1:7">
      <c r="A7" t="s">
        <v>5</v>
      </c>
      <c r="B7">
        <v>10305</v>
      </c>
      <c r="C7">
        <v>3334</v>
      </c>
      <c r="D7">
        <v>3370</v>
      </c>
      <c r="E7">
        <f t="shared" si="0"/>
        <v>6704</v>
      </c>
      <c r="F7">
        <f t="shared" si="1"/>
        <v>0.65055798156234834</v>
      </c>
    </row>
    <row r="8" spans="1:7">
      <c r="A8" t="s">
        <v>6</v>
      </c>
      <c r="B8">
        <v>10220</v>
      </c>
      <c r="C8">
        <v>1310</v>
      </c>
      <c r="D8">
        <v>1345</v>
      </c>
      <c r="E8">
        <f t="shared" si="0"/>
        <v>2655</v>
      </c>
      <c r="F8">
        <f t="shared" si="1"/>
        <v>0.25978473581213307</v>
      </c>
      <c r="G8">
        <f>(F8+F9)/2</f>
        <v>0.26390126558278426</v>
      </c>
    </row>
    <row r="9" spans="1:7">
      <c r="A9" t="s">
        <v>7</v>
      </c>
      <c r="B9">
        <v>10115</v>
      </c>
      <c r="C9">
        <v>1377</v>
      </c>
      <c r="D9">
        <v>1334</v>
      </c>
      <c r="E9">
        <f t="shared" si="0"/>
        <v>2711</v>
      </c>
      <c r="F9">
        <f t="shared" si="1"/>
        <v>0.26801779535343551</v>
      </c>
    </row>
    <row r="10" spans="1:7">
      <c r="A10" t="s">
        <v>8</v>
      </c>
      <c r="B10">
        <v>9830</v>
      </c>
      <c r="C10">
        <v>691</v>
      </c>
      <c r="D10">
        <v>681</v>
      </c>
      <c r="E10">
        <f t="shared" si="0"/>
        <v>1372</v>
      </c>
      <c r="F10">
        <f t="shared" si="1"/>
        <v>0.13957273652085453</v>
      </c>
      <c r="G10">
        <f>(F10+F11)/2</f>
        <v>0.13621508132804575</v>
      </c>
    </row>
    <row r="11" spans="1:7">
      <c r="A11" t="s">
        <v>9</v>
      </c>
      <c r="B11">
        <v>10086</v>
      </c>
      <c r="C11">
        <v>674</v>
      </c>
      <c r="D11">
        <v>666</v>
      </c>
      <c r="E11">
        <f t="shared" si="0"/>
        <v>1340</v>
      </c>
      <c r="F11">
        <f t="shared" si="1"/>
        <v>0.13285742613523696</v>
      </c>
    </row>
    <row r="13" spans="1:7">
      <c r="A13">
        <v>100</v>
      </c>
      <c r="B13">
        <v>1.3601759288213664</v>
      </c>
    </row>
    <row r="14" spans="1:7">
      <c r="A14">
        <v>80</v>
      </c>
      <c r="B14">
        <v>1.07619</v>
      </c>
    </row>
    <row r="15" spans="1:7">
      <c r="A15">
        <v>50</v>
      </c>
      <c r="B15">
        <v>0.64276650669226787</v>
      </c>
    </row>
    <row r="16" spans="1:7">
      <c r="A16">
        <v>20</v>
      </c>
      <c r="B16">
        <v>0.26390126558278426</v>
      </c>
    </row>
    <row r="17" spans="1:11">
      <c r="A17">
        <v>10</v>
      </c>
      <c r="B17">
        <v>0.13621508132804575</v>
      </c>
    </row>
    <row r="22" spans="1:11">
      <c r="A22" s="3" t="s">
        <v>78</v>
      </c>
      <c r="B22" t="s">
        <v>15</v>
      </c>
      <c r="C22" t="s">
        <v>33</v>
      </c>
      <c r="D22" t="s">
        <v>54</v>
      </c>
      <c r="E22" t="s">
        <v>19</v>
      </c>
      <c r="H22" t="s">
        <v>55</v>
      </c>
      <c r="I22" t="s">
        <v>23</v>
      </c>
    </row>
    <row r="23" spans="1:11">
      <c r="A23" t="s">
        <v>50</v>
      </c>
      <c r="B23" s="6" t="s">
        <v>52</v>
      </c>
      <c r="C23">
        <v>9822</v>
      </c>
      <c r="D23">
        <v>5219</v>
      </c>
      <c r="E23">
        <v>2567</v>
      </c>
      <c r="F23">
        <f>SUM(D23:E23)</f>
        <v>7786</v>
      </c>
      <c r="G23">
        <f>F23/C23</f>
        <v>0.79271024231317455</v>
      </c>
      <c r="H23" s="1">
        <f>74.336*G23</f>
        <v>58.92690857259214</v>
      </c>
      <c r="I23" s="1">
        <f>(D23-E23)/(D23+E23)*100</f>
        <v>34.061135371179041</v>
      </c>
    </row>
    <row r="24" spans="1:11">
      <c r="A24" t="s">
        <v>50</v>
      </c>
      <c r="B24" s="6" t="s">
        <v>53</v>
      </c>
      <c r="C24">
        <v>9604</v>
      </c>
      <c r="D24">
        <v>4844</v>
      </c>
      <c r="E24">
        <v>2492</v>
      </c>
      <c r="F24">
        <f>SUM(D24:E24)</f>
        <v>7336</v>
      </c>
      <c r="G24">
        <f>F24/C24</f>
        <v>0.76384839650145775</v>
      </c>
      <c r="H24" s="1">
        <f>74.336*G24</f>
        <v>56.781434402332366</v>
      </c>
      <c r="I24" s="1">
        <f>(D24-E24)/(D24+E24)*100</f>
        <v>32.061068702290072</v>
      </c>
    </row>
    <row r="26" spans="1:11" ht="15.95" customHeight="1">
      <c r="A26" s="3" t="s">
        <v>79</v>
      </c>
      <c r="B26" t="s">
        <v>15</v>
      </c>
      <c r="C26" t="s">
        <v>33</v>
      </c>
      <c r="D26" t="s">
        <v>54</v>
      </c>
      <c r="E26" t="s">
        <v>19</v>
      </c>
      <c r="H26" s="1" t="s">
        <v>20</v>
      </c>
      <c r="I26" s="1" t="s">
        <v>21</v>
      </c>
      <c r="J26" s="1"/>
    </row>
    <row r="27" spans="1:11" ht="15.95" customHeight="1">
      <c r="A27" t="s">
        <v>50</v>
      </c>
      <c r="B27" s="6" t="s">
        <v>82</v>
      </c>
      <c r="C27">
        <v>8570</v>
      </c>
      <c r="D27">
        <v>1972</v>
      </c>
      <c r="E27">
        <v>1094</v>
      </c>
      <c r="F27">
        <f>SUM(D27:E27)</f>
        <v>3066</v>
      </c>
      <c r="G27">
        <f>F27/C27</f>
        <v>0.35775962660443406</v>
      </c>
      <c r="H27" s="1">
        <f>74.336*G27</f>
        <v>26.594419603267209</v>
      </c>
      <c r="I27" s="1">
        <f>(D27-E27)/(D27+E27)*100</f>
        <v>28.636660143509456</v>
      </c>
      <c r="J27" s="1"/>
      <c r="K27" s="1"/>
    </row>
    <row r="28" spans="1:11">
      <c r="A28" t="s">
        <v>50</v>
      </c>
      <c r="B28" s="6" t="s">
        <v>83</v>
      </c>
      <c r="C28">
        <v>9043</v>
      </c>
      <c r="D28">
        <v>1972</v>
      </c>
      <c r="E28">
        <v>1061</v>
      </c>
      <c r="F28">
        <f>SUM(D28:E28)</f>
        <v>3033</v>
      </c>
      <c r="G28">
        <f>F28/C28</f>
        <v>0.33539754506247926</v>
      </c>
      <c r="H28" s="1">
        <f>74.336*G28</f>
        <v>24.932111909764458</v>
      </c>
      <c r="I28" s="1">
        <f>(D28-E28)/(D28+E28)*100</f>
        <v>30.036267721727661</v>
      </c>
      <c r="J28" s="1"/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6145" r:id="rId3">
          <objectPr defaultSize="0" r:id="rId4">
            <anchor moveWithCells="1">
              <from>
                <xdr:col>6</xdr:col>
                <xdr:colOff>257175</xdr:colOff>
                <xdr:row>11</xdr:row>
                <xdr:rowOff>47625</xdr:rowOff>
              </from>
              <to>
                <xdr:col>7</xdr:col>
                <xdr:colOff>619125</xdr:colOff>
                <xdr:row>16</xdr:row>
                <xdr:rowOff>152400</xdr:rowOff>
              </to>
            </anchor>
          </objectPr>
        </oleObject>
      </mc:Choice>
      <mc:Fallback>
        <oleObject progId="ChemDraw.Document.6.0" shapeId="6145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32"/>
  <sheetViews>
    <sheetView topLeftCell="A4" workbookViewId="0">
      <selection activeCell="C37" sqref="C37"/>
    </sheetView>
  </sheetViews>
  <sheetFormatPr defaultRowHeight="15"/>
  <cols>
    <col min="1" max="1" width="20" customWidth="1"/>
  </cols>
  <sheetData>
    <row r="3" spans="1:7">
      <c r="A3" t="s">
        <v>65</v>
      </c>
    </row>
    <row r="4" spans="1:7">
      <c r="A4" s="5"/>
    </row>
    <row r="5" spans="1:7">
      <c r="A5" t="s">
        <v>56</v>
      </c>
      <c r="B5">
        <v>35155</v>
      </c>
      <c r="C5">
        <v>6013</v>
      </c>
      <c r="D5">
        <v>5918</v>
      </c>
      <c r="E5">
        <f>C5+D5</f>
        <v>11931</v>
      </c>
      <c r="F5">
        <f>E5/B5</f>
        <v>0.33938273360830606</v>
      </c>
      <c r="G5">
        <f>(F5+F6)/2</f>
        <v>0.33983350531608564</v>
      </c>
    </row>
    <row r="6" spans="1:7">
      <c r="A6" t="s">
        <v>3</v>
      </c>
      <c r="B6">
        <v>34192</v>
      </c>
      <c r="C6">
        <v>5857</v>
      </c>
      <c r="D6">
        <v>5778</v>
      </c>
      <c r="E6">
        <f t="shared" ref="E6:E14" si="0">C6+D6</f>
        <v>11635</v>
      </c>
      <c r="F6">
        <f t="shared" ref="F6:F14" si="1">E6/B6</f>
        <v>0.34028427702386521</v>
      </c>
    </row>
    <row r="7" spans="1:7">
      <c r="A7" t="s">
        <v>57</v>
      </c>
      <c r="B7">
        <v>34127</v>
      </c>
      <c r="C7">
        <v>4347</v>
      </c>
      <c r="D7">
        <v>4390</v>
      </c>
      <c r="E7">
        <f t="shared" si="0"/>
        <v>8737</v>
      </c>
      <c r="F7">
        <f t="shared" si="1"/>
        <v>0.25601429952823279</v>
      </c>
      <c r="G7">
        <f>(F7+F8)/2</f>
        <v>0.25516505692615493</v>
      </c>
    </row>
    <row r="8" spans="1:7">
      <c r="A8" t="s">
        <v>58</v>
      </c>
      <c r="B8">
        <v>33887</v>
      </c>
      <c r="C8">
        <v>4361</v>
      </c>
      <c r="D8">
        <v>4257</v>
      </c>
      <c r="E8">
        <f t="shared" si="0"/>
        <v>8618</v>
      </c>
      <c r="F8">
        <f t="shared" si="1"/>
        <v>0.25431581432407707</v>
      </c>
    </row>
    <row r="9" spans="1:7">
      <c r="A9" t="s">
        <v>59</v>
      </c>
      <c r="B9">
        <v>33967</v>
      </c>
      <c r="C9">
        <v>3234</v>
      </c>
      <c r="D9">
        <v>2967</v>
      </c>
      <c r="E9">
        <f t="shared" si="0"/>
        <v>6201</v>
      </c>
      <c r="F9">
        <f t="shared" si="1"/>
        <v>0.18255954308593636</v>
      </c>
      <c r="G9">
        <f>(F9+F10)/2</f>
        <v>0.18872211335254829</v>
      </c>
    </row>
    <row r="10" spans="1:7">
      <c r="A10" t="s">
        <v>60</v>
      </c>
      <c r="B10">
        <v>33820</v>
      </c>
      <c r="C10">
        <v>3305</v>
      </c>
      <c r="D10">
        <v>3286</v>
      </c>
      <c r="E10">
        <f t="shared" si="0"/>
        <v>6591</v>
      </c>
      <c r="F10">
        <f t="shared" si="1"/>
        <v>0.19488468361916025</v>
      </c>
    </row>
    <row r="11" spans="1:7">
      <c r="A11" t="s">
        <v>61</v>
      </c>
      <c r="B11">
        <v>34292</v>
      </c>
      <c r="C11">
        <v>2027</v>
      </c>
      <c r="D11">
        <v>2065</v>
      </c>
      <c r="E11">
        <f t="shared" si="0"/>
        <v>4092</v>
      </c>
      <c r="F11">
        <f t="shared" si="1"/>
        <v>0.11932812317741748</v>
      </c>
      <c r="G11">
        <f>(F11+F12)/2</f>
        <v>0.12392293176892358</v>
      </c>
    </row>
    <row r="12" spans="1:7">
      <c r="A12" t="s">
        <v>62</v>
      </c>
      <c r="B12">
        <v>33793</v>
      </c>
      <c r="C12">
        <v>2188</v>
      </c>
      <c r="D12">
        <v>2155</v>
      </c>
      <c r="E12">
        <f t="shared" si="0"/>
        <v>4343</v>
      </c>
      <c r="F12">
        <f t="shared" si="1"/>
        <v>0.12851774036042968</v>
      </c>
    </row>
    <row r="13" spans="1:7">
      <c r="A13" t="s">
        <v>63</v>
      </c>
      <c r="B13">
        <v>33465</v>
      </c>
      <c r="C13">
        <v>1201</v>
      </c>
      <c r="D13">
        <v>1089</v>
      </c>
      <c r="E13">
        <f t="shared" si="0"/>
        <v>2290</v>
      </c>
      <c r="F13">
        <f t="shared" si="1"/>
        <v>6.8429702674435974E-2</v>
      </c>
      <c r="G13">
        <f>(F13+F14)/2</f>
        <v>6.3153379067517973E-2</v>
      </c>
    </row>
    <row r="14" spans="1:7">
      <c r="A14" t="s">
        <v>64</v>
      </c>
      <c r="B14">
        <v>33934</v>
      </c>
      <c r="C14">
        <v>994</v>
      </c>
      <c r="D14">
        <v>970</v>
      </c>
      <c r="E14">
        <f t="shared" si="0"/>
        <v>1964</v>
      </c>
      <c r="F14">
        <f t="shared" si="1"/>
        <v>5.7877055460599985E-2</v>
      </c>
    </row>
    <row r="16" spans="1:7">
      <c r="A16">
        <v>75</v>
      </c>
      <c r="B16">
        <v>0.33983350499999998</v>
      </c>
    </row>
    <row r="17" spans="1:10">
      <c r="A17">
        <v>60</v>
      </c>
      <c r="B17">
        <v>0.25516505699999997</v>
      </c>
    </row>
    <row r="18" spans="1:10">
      <c r="A18">
        <v>45</v>
      </c>
      <c r="B18">
        <v>0.188722113</v>
      </c>
    </row>
    <row r="19" spans="1:10">
      <c r="A19">
        <v>30</v>
      </c>
      <c r="B19">
        <v>0.123922932</v>
      </c>
    </row>
    <row r="20" spans="1:10">
      <c r="A20">
        <v>15</v>
      </c>
      <c r="B20">
        <v>6.3153378999999996E-2</v>
      </c>
    </row>
    <row r="26" spans="1:10">
      <c r="A26" s="3" t="s">
        <v>86</v>
      </c>
      <c r="B26" s="6" t="s">
        <v>15</v>
      </c>
      <c r="C26" t="s">
        <v>33</v>
      </c>
      <c r="D26" t="s">
        <v>54</v>
      </c>
      <c r="E26" t="s">
        <v>19</v>
      </c>
      <c r="F26" t="s">
        <v>20</v>
      </c>
      <c r="G26" t="s">
        <v>21</v>
      </c>
    </row>
    <row r="27" spans="1:10">
      <c r="A27" t="s">
        <v>50</v>
      </c>
      <c r="B27" s="6" t="s">
        <v>66</v>
      </c>
      <c r="C27">
        <v>33759</v>
      </c>
      <c r="D27">
        <v>6060</v>
      </c>
      <c r="E27">
        <v>805</v>
      </c>
      <c r="F27">
        <f>(D27+E27)/(C27)*229.05</f>
        <v>46.57804585443882</v>
      </c>
      <c r="G27">
        <f>(D27-E27)/(D27+E27)*100</f>
        <v>76.547705753823749</v>
      </c>
    </row>
    <row r="28" spans="1:10">
      <c r="A28" t="s">
        <v>50</v>
      </c>
      <c r="B28" s="6" t="s">
        <v>67</v>
      </c>
      <c r="C28">
        <v>34000</v>
      </c>
      <c r="D28">
        <v>6072</v>
      </c>
      <c r="E28">
        <v>810</v>
      </c>
      <c r="F28">
        <f>(D28+E28)/(C28)*229.05</f>
        <v>46.362414705882351</v>
      </c>
      <c r="G28">
        <f>(D28-E28)/(D28+E28)*100</f>
        <v>76.460331299040973</v>
      </c>
    </row>
    <row r="30" spans="1:10">
      <c r="A30" s="3" t="s">
        <v>79</v>
      </c>
      <c r="B30" s="6" t="s">
        <v>15</v>
      </c>
      <c r="C30" t="s">
        <v>33</v>
      </c>
      <c r="D30" t="s">
        <v>54</v>
      </c>
      <c r="E30" t="s">
        <v>19</v>
      </c>
      <c r="F30" t="s">
        <v>20</v>
      </c>
      <c r="G30" t="s">
        <v>21</v>
      </c>
      <c r="H30" s="1"/>
      <c r="J30" s="1"/>
    </row>
    <row r="31" spans="1:10">
      <c r="A31" t="s">
        <v>50</v>
      </c>
      <c r="B31" s="6" t="s">
        <v>84</v>
      </c>
      <c r="C31">
        <v>31907</v>
      </c>
      <c r="D31">
        <v>6060</v>
      </c>
      <c r="E31">
        <v>651</v>
      </c>
      <c r="F31">
        <f>(D31+E31)/(C31)*229.05</f>
        <v>48.176091453286112</v>
      </c>
      <c r="G31">
        <f>(D31-E31)/(D31+E31)*100</f>
        <v>80.599016540008932</v>
      </c>
      <c r="H31" s="1"/>
      <c r="I31" s="1"/>
      <c r="J31" s="1"/>
    </row>
    <row r="32" spans="1:10">
      <c r="A32" t="s">
        <v>50</v>
      </c>
      <c r="B32" s="6" t="s">
        <v>85</v>
      </c>
      <c r="C32">
        <v>32040</v>
      </c>
      <c r="D32">
        <v>5062</v>
      </c>
      <c r="E32">
        <v>1257</v>
      </c>
      <c r="F32">
        <f>(D32+E32)/(C32)*229.05</f>
        <v>45.173749999999998</v>
      </c>
      <c r="G32">
        <f>(D32-E32)/(D32+E32)*100</f>
        <v>60.215223927836682</v>
      </c>
      <c r="H32" s="1"/>
      <c r="I32" s="1"/>
      <c r="J32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7169" r:id="rId4">
          <objectPr defaultSize="0" r:id="rId5">
            <anchor moveWithCells="1">
              <from>
                <xdr:col>6</xdr:col>
                <xdr:colOff>561975</xdr:colOff>
                <xdr:row>13</xdr:row>
                <xdr:rowOff>123825</xdr:rowOff>
              </from>
              <to>
                <xdr:col>8</xdr:col>
                <xdr:colOff>266700</xdr:colOff>
                <xdr:row>19</xdr:row>
                <xdr:rowOff>95250</xdr:rowOff>
              </to>
            </anchor>
          </objectPr>
        </oleObject>
      </mc:Choice>
      <mc:Fallback>
        <oleObject progId="ChemDraw.Document.6.0" shapeId="71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30"/>
  <sheetViews>
    <sheetView workbookViewId="0">
      <selection activeCell="A29" sqref="A29:A30"/>
    </sheetView>
  </sheetViews>
  <sheetFormatPr defaultRowHeight="15"/>
  <cols>
    <col min="1" max="1" width="24.7109375" customWidth="1"/>
  </cols>
  <sheetData>
    <row r="3" spans="1:7" ht="16.5">
      <c r="A3" s="4" t="s">
        <v>68</v>
      </c>
    </row>
    <row r="5" spans="1:7">
      <c r="A5" t="s">
        <v>0</v>
      </c>
      <c r="B5">
        <v>10112</v>
      </c>
      <c r="C5">
        <v>3756</v>
      </c>
      <c r="D5">
        <v>3799</v>
      </c>
      <c r="E5">
        <f>C5+D5</f>
        <v>7555</v>
      </c>
      <c r="F5">
        <f>E5/B5</f>
        <v>0.74713212025316456</v>
      </c>
      <c r="G5">
        <f>(F5+F6)/2</f>
        <v>0.71158797306706201</v>
      </c>
    </row>
    <row r="6" spans="1:7">
      <c r="A6" t="s">
        <v>1</v>
      </c>
      <c r="B6">
        <v>10131</v>
      </c>
      <c r="C6">
        <v>3468</v>
      </c>
      <c r="D6">
        <v>3381</v>
      </c>
      <c r="E6">
        <f t="shared" ref="E6:E12" si="0">C6+D6</f>
        <v>6849</v>
      </c>
      <c r="F6">
        <f t="shared" ref="F6:F12" si="1">E6/B6</f>
        <v>0.67604382588095946</v>
      </c>
    </row>
    <row r="7" spans="1:7">
      <c r="A7" t="s">
        <v>4</v>
      </c>
      <c r="B7">
        <v>10143</v>
      </c>
      <c r="C7">
        <v>1729</v>
      </c>
      <c r="D7">
        <v>1683</v>
      </c>
      <c r="E7">
        <f t="shared" si="0"/>
        <v>3412</v>
      </c>
      <c r="F7">
        <f t="shared" si="1"/>
        <v>0.33638962831509417</v>
      </c>
      <c r="G7">
        <f>(F7+F8)/2</f>
        <v>0.33058673099423219</v>
      </c>
    </row>
    <row r="8" spans="1:7">
      <c r="A8" t="s">
        <v>5</v>
      </c>
      <c r="B8">
        <v>10293</v>
      </c>
      <c r="C8">
        <v>1712</v>
      </c>
      <c r="D8">
        <v>1631</v>
      </c>
      <c r="E8">
        <f t="shared" si="0"/>
        <v>3343</v>
      </c>
      <c r="F8">
        <f t="shared" si="1"/>
        <v>0.32478383367337027</v>
      </c>
    </row>
    <row r="9" spans="1:7">
      <c r="A9" t="s">
        <v>6</v>
      </c>
      <c r="B9">
        <v>10207</v>
      </c>
      <c r="C9">
        <v>747</v>
      </c>
      <c r="D9">
        <v>697</v>
      </c>
      <c r="E9">
        <f t="shared" si="0"/>
        <v>1444</v>
      </c>
      <c r="F9">
        <f t="shared" si="1"/>
        <v>0.14147153913980601</v>
      </c>
      <c r="G9">
        <f>(F9+F10)/2</f>
        <v>0.14124354363012737</v>
      </c>
    </row>
    <row r="10" spans="1:7">
      <c r="A10" t="s">
        <v>7</v>
      </c>
      <c r="B10">
        <v>10162</v>
      </c>
      <c r="C10">
        <v>762</v>
      </c>
      <c r="D10">
        <v>671</v>
      </c>
      <c r="E10">
        <f t="shared" si="0"/>
        <v>1433</v>
      </c>
      <c r="F10">
        <f t="shared" si="1"/>
        <v>0.14101554812044872</v>
      </c>
    </row>
    <row r="11" spans="1:7">
      <c r="A11" t="s">
        <v>8</v>
      </c>
      <c r="B11">
        <v>10070</v>
      </c>
      <c r="C11">
        <v>363</v>
      </c>
      <c r="D11">
        <v>372</v>
      </c>
      <c r="E11">
        <f t="shared" si="0"/>
        <v>735</v>
      </c>
      <c r="F11">
        <f t="shared" si="1"/>
        <v>7.2989076464746769E-2</v>
      </c>
      <c r="G11">
        <f>(F11+F12)/2</f>
        <v>7.0483192379478227E-2</v>
      </c>
    </row>
    <row r="12" spans="1:7">
      <c r="A12" t="s">
        <v>9</v>
      </c>
      <c r="B12">
        <v>10224</v>
      </c>
      <c r="C12">
        <v>356</v>
      </c>
      <c r="D12">
        <v>339</v>
      </c>
      <c r="E12">
        <f t="shared" si="0"/>
        <v>695</v>
      </c>
      <c r="F12">
        <f t="shared" si="1"/>
        <v>6.7977308294209698E-2</v>
      </c>
    </row>
    <row r="14" spans="1:7">
      <c r="A14">
        <v>100</v>
      </c>
      <c r="B14">
        <v>0.71158797306706201</v>
      </c>
    </row>
    <row r="15" spans="1:7">
      <c r="A15">
        <v>80</v>
      </c>
      <c r="B15">
        <v>0.56179000000000001</v>
      </c>
    </row>
    <row r="16" spans="1:7">
      <c r="A16">
        <v>50</v>
      </c>
      <c r="B16">
        <v>0.33058673099423219</v>
      </c>
    </row>
    <row r="17" spans="1:10">
      <c r="A17">
        <v>20</v>
      </c>
      <c r="B17">
        <v>0.14124354363012737</v>
      </c>
    </row>
    <row r="18" spans="1:10">
      <c r="A18">
        <v>10</v>
      </c>
      <c r="B18">
        <v>7.0483192379478227E-2</v>
      </c>
    </row>
    <row r="24" spans="1:10">
      <c r="A24" s="3" t="s">
        <v>89</v>
      </c>
      <c r="B24" t="s">
        <v>15</v>
      </c>
      <c r="C24" t="s">
        <v>33</v>
      </c>
      <c r="D24" t="s">
        <v>54</v>
      </c>
      <c r="E24" t="s">
        <v>19</v>
      </c>
      <c r="H24" t="s">
        <v>22</v>
      </c>
      <c r="I24" t="s">
        <v>23</v>
      </c>
    </row>
    <row r="25" spans="1:10">
      <c r="A25" t="s">
        <v>70</v>
      </c>
      <c r="B25" s="6" t="s">
        <v>69</v>
      </c>
      <c r="C25">
        <v>9312</v>
      </c>
      <c r="D25">
        <v>908</v>
      </c>
      <c r="E25">
        <v>208</v>
      </c>
      <c r="F25">
        <f>SUM(D25:E25)</f>
        <v>1116</v>
      </c>
      <c r="G25">
        <f>F25/C25</f>
        <v>0.11984536082474227</v>
      </c>
      <c r="H25" s="1">
        <f>142.4*G25</f>
        <v>17.065979381443299</v>
      </c>
      <c r="I25" s="1">
        <f>(D25-E25)/(D25+E25)*100</f>
        <v>62.724014336917563</v>
      </c>
      <c r="J25" s="1"/>
    </row>
    <row r="26" spans="1:10">
      <c r="A26" t="s">
        <v>70</v>
      </c>
      <c r="B26" s="6" t="s">
        <v>71</v>
      </c>
      <c r="C26">
        <v>9400</v>
      </c>
      <c r="D26">
        <v>914</v>
      </c>
      <c r="E26">
        <v>211</v>
      </c>
      <c r="F26">
        <f>SUM(D26:E26)</f>
        <v>1125</v>
      </c>
      <c r="G26">
        <f>F26/C26</f>
        <v>0.11968085106382979</v>
      </c>
      <c r="H26" s="1">
        <f>142.4*G26</f>
        <v>17.042553191489365</v>
      </c>
      <c r="I26" s="1">
        <f>(D26-E26)/(D26+E26)*100</f>
        <v>62.488888888888894</v>
      </c>
    </row>
    <row r="28" spans="1:10">
      <c r="A28" s="3" t="s">
        <v>79</v>
      </c>
      <c r="B28" t="s">
        <v>15</v>
      </c>
      <c r="C28" t="s">
        <v>33</v>
      </c>
      <c r="D28" t="s">
        <v>54</v>
      </c>
      <c r="E28" t="s">
        <v>19</v>
      </c>
      <c r="H28" t="s">
        <v>22</v>
      </c>
      <c r="I28" t="s">
        <v>23</v>
      </c>
    </row>
    <row r="29" spans="1:10">
      <c r="A29" t="s">
        <v>70</v>
      </c>
      <c r="B29" s="6" t="s">
        <v>87</v>
      </c>
      <c r="C29">
        <v>9099</v>
      </c>
      <c r="D29">
        <v>0</v>
      </c>
      <c r="E29">
        <v>0</v>
      </c>
      <c r="F29">
        <f>SUM(D29:E29)</f>
        <v>0</v>
      </c>
      <c r="G29">
        <f>F29/C29</f>
        <v>0</v>
      </c>
      <c r="H29" s="1">
        <f>142.4*G29</f>
        <v>0</v>
      </c>
      <c r="I29" s="1" t="e">
        <f>(D29-E29)/(D29+E29)*100</f>
        <v>#DIV/0!</v>
      </c>
      <c r="J29" s="1"/>
    </row>
    <row r="30" spans="1:10">
      <c r="A30" t="s">
        <v>70</v>
      </c>
      <c r="B30" s="6" t="s">
        <v>88</v>
      </c>
      <c r="C30">
        <v>9057</v>
      </c>
      <c r="D30">
        <v>0</v>
      </c>
      <c r="E30">
        <v>0</v>
      </c>
      <c r="F30">
        <f>SUM(D30:E30)</f>
        <v>0</v>
      </c>
      <c r="G30">
        <f>F30/C30</f>
        <v>0</v>
      </c>
      <c r="H30" s="1">
        <f>142.4*G30</f>
        <v>0</v>
      </c>
      <c r="I30" s="1" t="e">
        <f>(D30-E30)/(D30+E30)*100</f>
        <v>#DIV/0!</v>
      </c>
      <c r="J30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8193" r:id="rId4">
          <objectPr defaultSize="0" r:id="rId5">
            <anchor moveWithCells="1">
              <from>
                <xdr:col>6</xdr:col>
                <xdr:colOff>0</xdr:colOff>
                <xdr:row>13</xdr:row>
                <xdr:rowOff>0</xdr:rowOff>
              </from>
              <to>
                <xdr:col>7</xdr:col>
                <xdr:colOff>361950</xdr:colOff>
                <xdr:row>18</xdr:row>
                <xdr:rowOff>161925</xdr:rowOff>
              </to>
            </anchor>
          </objectPr>
        </oleObject>
      </mc:Choice>
      <mc:Fallback>
        <oleObject progId="ChemDraw.Document.6.0"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28"/>
  <sheetViews>
    <sheetView tabSelected="1" workbookViewId="0">
      <selection activeCell="N26" sqref="N26"/>
    </sheetView>
  </sheetViews>
  <sheetFormatPr defaultRowHeight="15"/>
  <sheetData>
    <row r="3" spans="1:7" ht="16.5">
      <c r="A3" s="4" t="s">
        <v>72</v>
      </c>
    </row>
    <row r="5" spans="1:7">
      <c r="A5" t="s">
        <v>0</v>
      </c>
      <c r="B5">
        <v>10302</v>
      </c>
      <c r="C5">
        <v>7894</v>
      </c>
      <c r="D5">
        <v>8011</v>
      </c>
      <c r="E5">
        <f>C5+D5</f>
        <v>15905</v>
      </c>
      <c r="F5">
        <f>E5/B5</f>
        <v>1.5438749757328674</v>
      </c>
      <c r="G5">
        <f>(F5+F6)/2</f>
        <v>1.5018208555034032</v>
      </c>
    </row>
    <row r="6" spans="1:7">
      <c r="A6" t="s">
        <v>1</v>
      </c>
      <c r="B6">
        <v>10203</v>
      </c>
      <c r="C6">
        <v>7438</v>
      </c>
      <c r="D6">
        <v>7456</v>
      </c>
      <c r="E6">
        <f t="shared" ref="E6:E12" si="0">C6+D6</f>
        <v>14894</v>
      </c>
      <c r="F6">
        <f t="shared" ref="F6:F12" si="1">E6/B6</f>
        <v>1.459766735273939</v>
      </c>
    </row>
    <row r="7" spans="1:7">
      <c r="A7" t="s">
        <v>4</v>
      </c>
      <c r="B7">
        <v>10113</v>
      </c>
      <c r="C7">
        <v>3501</v>
      </c>
      <c r="D7">
        <v>3534</v>
      </c>
      <c r="E7">
        <f t="shared" si="0"/>
        <v>7035</v>
      </c>
      <c r="F7">
        <f t="shared" si="1"/>
        <v>0.69563927617917531</v>
      </c>
      <c r="G7">
        <f>(F7+F8)/2</f>
        <v>0.69827071373150296</v>
      </c>
    </row>
    <row r="8" spans="1:7">
      <c r="A8" t="s">
        <v>5</v>
      </c>
      <c r="B8">
        <v>10087</v>
      </c>
      <c r="C8">
        <v>3512</v>
      </c>
      <c r="D8">
        <v>3558</v>
      </c>
      <c r="E8">
        <f t="shared" si="0"/>
        <v>7070</v>
      </c>
      <c r="F8">
        <f t="shared" si="1"/>
        <v>0.70090215128383071</v>
      </c>
    </row>
    <row r="9" spans="1:7">
      <c r="A9" t="s">
        <v>6</v>
      </c>
      <c r="B9">
        <v>10253</v>
      </c>
      <c r="C9">
        <v>1382</v>
      </c>
      <c r="D9">
        <v>1474</v>
      </c>
      <c r="E9">
        <f t="shared" si="0"/>
        <v>2856</v>
      </c>
      <c r="F9">
        <f t="shared" si="1"/>
        <v>0.27855261874573295</v>
      </c>
      <c r="G9">
        <f>(F9+F10)/2</f>
        <v>0.28507978941380813</v>
      </c>
    </row>
    <row r="10" spans="1:7">
      <c r="A10" t="s">
        <v>7</v>
      </c>
      <c r="B10">
        <v>9770</v>
      </c>
      <c r="C10">
        <v>1406</v>
      </c>
      <c r="D10">
        <v>1443</v>
      </c>
      <c r="E10">
        <f t="shared" si="0"/>
        <v>2849</v>
      </c>
      <c r="F10">
        <f t="shared" si="1"/>
        <v>0.2916069600818833</v>
      </c>
    </row>
    <row r="11" spans="1:7">
      <c r="A11" t="s">
        <v>8</v>
      </c>
      <c r="B11">
        <v>9931</v>
      </c>
      <c r="C11">
        <v>758</v>
      </c>
      <c r="D11">
        <v>836</v>
      </c>
      <c r="E11">
        <f t="shared" si="0"/>
        <v>1594</v>
      </c>
      <c r="F11">
        <f t="shared" si="1"/>
        <v>0.16050750176215889</v>
      </c>
      <c r="G11">
        <f>(F11+F12)/2</f>
        <v>0.16079833620637562</v>
      </c>
    </row>
    <row r="12" spans="1:7">
      <c r="A12" t="s">
        <v>9</v>
      </c>
      <c r="B12">
        <v>9622</v>
      </c>
      <c r="C12">
        <v>795</v>
      </c>
      <c r="D12">
        <v>755</v>
      </c>
      <c r="E12">
        <f t="shared" si="0"/>
        <v>1550</v>
      </c>
      <c r="F12">
        <f t="shared" si="1"/>
        <v>0.16108917065059239</v>
      </c>
    </row>
    <row r="14" spans="1:7">
      <c r="A14">
        <v>100</v>
      </c>
      <c r="B14">
        <v>1.5018208555034032</v>
      </c>
    </row>
    <row r="15" spans="1:7">
      <c r="A15">
        <v>80</v>
      </c>
      <c r="B15">
        <v>1.1850700000000001</v>
      </c>
    </row>
    <row r="16" spans="1:7">
      <c r="A16">
        <v>50</v>
      </c>
      <c r="B16">
        <v>0.69827071373150296</v>
      </c>
    </row>
    <row r="17" spans="1:11">
      <c r="A17">
        <v>20</v>
      </c>
      <c r="B17">
        <v>0.28507978941380813</v>
      </c>
    </row>
    <row r="18" spans="1:11">
      <c r="A18">
        <v>10</v>
      </c>
      <c r="B18">
        <v>0.16079833620637562</v>
      </c>
    </row>
    <row r="22" spans="1:11">
      <c r="A22" s="3" t="s">
        <v>78</v>
      </c>
      <c r="B22" s="1" t="s">
        <v>15</v>
      </c>
      <c r="C22" t="s">
        <v>33</v>
      </c>
      <c r="D22" t="s">
        <v>54</v>
      </c>
      <c r="E22" t="s">
        <v>75</v>
      </c>
      <c r="H22" t="s">
        <v>22</v>
      </c>
      <c r="I22" t="s">
        <v>23</v>
      </c>
    </row>
    <row r="23" spans="1:11">
      <c r="A23" t="s">
        <v>70</v>
      </c>
      <c r="B23" s="6" t="s">
        <v>73</v>
      </c>
      <c r="C23">
        <v>9427</v>
      </c>
      <c r="D23">
        <v>2991</v>
      </c>
      <c r="E23">
        <v>3162</v>
      </c>
      <c r="F23">
        <f>SUM(D23:E23)</f>
        <v>6153</v>
      </c>
      <c r="G23">
        <f>F23/C23</f>
        <v>0.65269969237297121</v>
      </c>
      <c r="H23" s="1">
        <f>67.506*G23</f>
        <v>44.061145433329791</v>
      </c>
      <c r="I23" s="1">
        <f>(D23-E23)/(D23+E23)*100</f>
        <v>-2.7791321306679668</v>
      </c>
    </row>
    <row r="24" spans="1:11">
      <c r="A24" t="s">
        <v>70</v>
      </c>
      <c r="B24" s="6" t="s">
        <v>74</v>
      </c>
      <c r="C24">
        <v>9522</v>
      </c>
      <c r="D24">
        <v>3001</v>
      </c>
      <c r="E24">
        <v>3202</v>
      </c>
      <c r="F24">
        <f>SUM(D24:E24)</f>
        <v>6203</v>
      </c>
      <c r="G24">
        <f>F24/C24</f>
        <v>0.65143877336693967</v>
      </c>
      <c r="H24" s="1">
        <f>67.506*G24</f>
        <v>43.976025834908633</v>
      </c>
      <c r="I24" s="1">
        <f>(D24-E24)/(D24+E24)*100</f>
        <v>-3.2403675640818959</v>
      </c>
    </row>
    <row r="26" spans="1:11">
      <c r="A26" s="3" t="s">
        <v>79</v>
      </c>
      <c r="B26" s="1" t="s">
        <v>15</v>
      </c>
      <c r="C26" t="s">
        <v>33</v>
      </c>
      <c r="D26" t="s">
        <v>54</v>
      </c>
      <c r="E26" t="s">
        <v>75</v>
      </c>
      <c r="H26" t="s">
        <v>22</v>
      </c>
      <c r="I26" t="s">
        <v>23</v>
      </c>
      <c r="J26" s="1"/>
    </row>
    <row r="27" spans="1:11">
      <c r="B27" s="6" t="s">
        <v>90</v>
      </c>
      <c r="C27">
        <v>15078</v>
      </c>
      <c r="D27">
        <v>1757</v>
      </c>
      <c r="E27">
        <v>1768</v>
      </c>
      <c r="F27">
        <f>SUM(D27:E27)</f>
        <v>3525</v>
      </c>
      <c r="G27">
        <f>F27/C27</f>
        <v>0.23378432152805412</v>
      </c>
      <c r="H27" s="1">
        <f>67.506*G27</f>
        <v>15.781844409072821</v>
      </c>
      <c r="I27" s="1">
        <f>(D27-E27)/(D27+E27)*100</f>
        <v>-0.31205673758865249</v>
      </c>
      <c r="J27" s="1"/>
      <c r="K27" s="1"/>
    </row>
    <row r="28" spans="1:11">
      <c r="B28" s="6" t="s">
        <v>91</v>
      </c>
      <c r="C28">
        <v>13732</v>
      </c>
      <c r="D28">
        <v>1831</v>
      </c>
      <c r="E28">
        <v>1979</v>
      </c>
      <c r="F28">
        <f>SUM(D28:E28)</f>
        <v>3810</v>
      </c>
      <c r="G28">
        <f>F28/C28</f>
        <v>0.2774541217593941</v>
      </c>
      <c r="H28" s="1">
        <f>67.506*G28</f>
        <v>18.729817943489657</v>
      </c>
      <c r="I28" s="1">
        <f>(D28-E28)/(D28+E28)*100</f>
        <v>-3.8845144356955381</v>
      </c>
      <c r="J28" s="1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ChemDraw.Document.6.0" shapeId="9217" r:id="rId4">
          <objectPr defaultSize="0" r:id="rId5">
            <anchor moveWithCells="1">
              <from>
                <xdr:col>6</xdr:col>
                <xdr:colOff>161925</xdr:colOff>
                <xdr:row>12</xdr:row>
                <xdr:rowOff>104775</xdr:rowOff>
              </from>
              <to>
                <xdr:col>7</xdr:col>
                <xdr:colOff>523875</xdr:colOff>
                <xdr:row>18</xdr:row>
                <xdr:rowOff>85725</xdr:rowOff>
              </to>
            </anchor>
          </objectPr>
        </oleObject>
      </mc:Choice>
      <mc:Fallback>
        <oleObject progId="ChemDraw.Document.6.0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substrate 2</vt:lpstr>
      <vt:lpstr>substrate 1</vt:lpstr>
      <vt:lpstr>substrate 8</vt:lpstr>
      <vt:lpstr>substrate 9</vt:lpstr>
      <vt:lpstr>substrate 10</vt:lpstr>
      <vt:lpstr>substrate 11</vt:lpstr>
      <vt:lpstr>substrate 12</vt:lpstr>
      <vt:lpstr>substrate 13</vt:lpstr>
      <vt:lpstr>substrate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 zhang</dc:creator>
  <cp:lastModifiedBy>Xiang Zhang</cp:lastModifiedBy>
  <dcterms:created xsi:type="dcterms:W3CDTF">2024-05-06T11:37:35Z</dcterms:created>
  <dcterms:modified xsi:type="dcterms:W3CDTF">2024-05-18T19:16:39Z</dcterms:modified>
</cp:coreProperties>
</file>